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:\OKY\2022\"/>
    </mc:Choice>
  </mc:AlternateContent>
  <xr:revisionPtr revIDLastSave="0" documentId="13_ncr:1_{3A4DB478-6A01-466C-8E33-81CFB588B1FD}" xr6:coauthVersionLast="47" xr6:coauthVersionMax="47" xr10:uidLastSave="{00000000-0000-0000-0000-000000000000}"/>
  <bookViews>
    <workbookView xWindow="4365" yWindow="4365" windowWidth="21600" windowHeight="11385" activeTab="4" xr2:uid="{00000000-000D-0000-FFFF-FFFF00000000}"/>
  </bookViews>
  <sheets>
    <sheet name="16sks" sheetId="4" r:id="rId1"/>
    <sheet name="12sks" sheetId="1" r:id="rId2"/>
    <sheet name="DPKK NAUTIKA" sheetId="2" r:id="rId3"/>
    <sheet name="DPKK TEKNIKA" sheetId="3" r:id="rId4"/>
    <sheet name="DKP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5" l="1"/>
  <c r="AE14" i="5"/>
  <c r="AD14" i="5"/>
  <c r="AC14" i="5"/>
  <c r="AB14" i="5"/>
  <c r="AA14" i="5"/>
  <c r="Z14" i="5"/>
  <c r="Y14" i="5"/>
  <c r="X14" i="5"/>
  <c r="W14" i="5"/>
  <c r="T14" i="5"/>
  <c r="Q14" i="5"/>
  <c r="P14" i="5"/>
  <c r="O14" i="5"/>
  <c r="N14" i="5"/>
  <c r="M14" i="5"/>
  <c r="L14" i="5"/>
  <c r="K14" i="5"/>
  <c r="J14" i="5"/>
  <c r="I14" i="5"/>
  <c r="H14" i="5"/>
  <c r="G14" i="5"/>
  <c r="E14" i="5"/>
  <c r="F14" i="5"/>
  <c r="V14" i="5"/>
  <c r="U14" i="5"/>
  <c r="S14" i="5"/>
  <c r="R14" i="5"/>
  <c r="D14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AE9" i="5"/>
  <c r="AE10" i="5" s="1"/>
  <c r="AE12" i="5" s="1"/>
  <c r="AD9" i="5"/>
  <c r="AD11" i="5" s="1"/>
  <c r="AD13" i="5" s="1"/>
  <c r="AC9" i="5"/>
  <c r="AC11" i="5" s="1"/>
  <c r="AC13" i="5" s="1"/>
  <c r="AB9" i="5"/>
  <c r="AB11" i="5" s="1"/>
  <c r="AB13" i="5" s="1"/>
  <c r="AA9" i="5"/>
  <c r="AA10" i="5" s="1"/>
  <c r="AA12" i="5" s="1"/>
  <c r="Z9" i="5"/>
  <c r="Z11" i="5" s="1"/>
  <c r="Z13" i="5" s="1"/>
  <c r="Y9" i="5"/>
  <c r="Y11" i="5" s="1"/>
  <c r="Y13" i="5" s="1"/>
  <c r="X9" i="5"/>
  <c r="X11" i="5" s="1"/>
  <c r="X13" i="5" s="1"/>
  <c r="W9" i="5"/>
  <c r="W10" i="5" s="1"/>
  <c r="W12" i="5" s="1"/>
  <c r="V9" i="5"/>
  <c r="V11" i="5" s="1"/>
  <c r="V13" i="5" s="1"/>
  <c r="U9" i="5"/>
  <c r="U11" i="5" s="1"/>
  <c r="U13" i="5" s="1"/>
  <c r="T9" i="5"/>
  <c r="T11" i="5" s="1"/>
  <c r="T13" i="5" s="1"/>
  <c r="S9" i="5"/>
  <c r="S10" i="5" s="1"/>
  <c r="S12" i="5" s="1"/>
  <c r="R9" i="5"/>
  <c r="R11" i="5" s="1"/>
  <c r="R13" i="5" s="1"/>
  <c r="Q9" i="5"/>
  <c r="Q11" i="5" s="1"/>
  <c r="Q13" i="5" s="1"/>
  <c r="P9" i="5"/>
  <c r="P11" i="5" s="1"/>
  <c r="P13" i="5" s="1"/>
  <c r="O9" i="5"/>
  <c r="O10" i="5" s="1"/>
  <c r="O12" i="5" s="1"/>
  <c r="N9" i="5"/>
  <c r="N11" i="5" s="1"/>
  <c r="N13" i="5" s="1"/>
  <c r="M9" i="5"/>
  <c r="M11" i="5" s="1"/>
  <c r="M13" i="5" s="1"/>
  <c r="L9" i="5"/>
  <c r="L11" i="5" s="1"/>
  <c r="L13" i="5" s="1"/>
  <c r="K9" i="5"/>
  <c r="K10" i="5" s="1"/>
  <c r="K12" i="5" s="1"/>
  <c r="AF22" i="5"/>
  <c r="J15" i="5"/>
  <c r="I15" i="5"/>
  <c r="H15" i="5"/>
  <c r="G15" i="5"/>
  <c r="F15" i="5"/>
  <c r="E15" i="5"/>
  <c r="D15" i="5"/>
  <c r="J9" i="5"/>
  <c r="J10" i="5" s="1"/>
  <c r="J12" i="5" s="1"/>
  <c r="I9" i="5"/>
  <c r="I10" i="5" s="1"/>
  <c r="I12" i="5" s="1"/>
  <c r="H9" i="5"/>
  <c r="H11" i="5" s="1"/>
  <c r="H13" i="5" s="1"/>
  <c r="G9" i="5"/>
  <c r="G10" i="5" s="1"/>
  <c r="G12" i="5" s="1"/>
  <c r="F9" i="5"/>
  <c r="F10" i="5" s="1"/>
  <c r="F12" i="5" s="1"/>
  <c r="E9" i="5"/>
  <c r="E10" i="5" s="1"/>
  <c r="E12" i="5" s="1"/>
  <c r="D9" i="5"/>
  <c r="D11" i="5" s="1"/>
  <c r="D13" i="5" s="1"/>
  <c r="AF8" i="5"/>
  <c r="AJ8" i="5" s="1"/>
  <c r="AJ7" i="5"/>
  <c r="AH7" i="5"/>
  <c r="AI7" i="5" s="1"/>
  <c r="AG7" i="5"/>
  <c r="AF7" i="5"/>
  <c r="J14" i="3"/>
  <c r="I14" i="3"/>
  <c r="H14" i="3"/>
  <c r="G14" i="3"/>
  <c r="F14" i="3"/>
  <c r="E14" i="3"/>
  <c r="D14" i="3"/>
  <c r="F15" i="3"/>
  <c r="F15" i="2"/>
  <c r="I14" i="2"/>
  <c r="H14" i="2"/>
  <c r="G14" i="2"/>
  <c r="F14" i="2"/>
  <c r="E14" i="2"/>
  <c r="D14" i="2"/>
  <c r="N23" i="3"/>
  <c r="J15" i="3"/>
  <c r="I15" i="3"/>
  <c r="H15" i="3"/>
  <c r="G15" i="3"/>
  <c r="E15" i="3"/>
  <c r="D15" i="3"/>
  <c r="J9" i="3"/>
  <c r="J11" i="3" s="1"/>
  <c r="J13" i="3" s="1"/>
  <c r="I9" i="3"/>
  <c r="I11" i="3" s="1"/>
  <c r="I13" i="3" s="1"/>
  <c r="H9" i="3"/>
  <c r="H11" i="3" s="1"/>
  <c r="H13" i="3" s="1"/>
  <c r="G9" i="3"/>
  <c r="G11" i="3" s="1"/>
  <c r="G13" i="3" s="1"/>
  <c r="F9" i="3"/>
  <c r="F11" i="3" s="1"/>
  <c r="F13" i="3" s="1"/>
  <c r="E9" i="3"/>
  <c r="E10" i="3" s="1"/>
  <c r="E12" i="3" s="1"/>
  <c r="D9" i="3"/>
  <c r="D10" i="3" s="1"/>
  <c r="D12" i="3" s="1"/>
  <c r="N8" i="3"/>
  <c r="R8" i="3" s="1"/>
  <c r="R7" i="3"/>
  <c r="P7" i="3"/>
  <c r="Q7" i="3" s="1"/>
  <c r="O7" i="3"/>
  <c r="N7" i="3"/>
  <c r="N23" i="2"/>
  <c r="I15" i="2"/>
  <c r="H15" i="2"/>
  <c r="G15" i="2"/>
  <c r="E15" i="2"/>
  <c r="D15" i="2"/>
  <c r="E10" i="2"/>
  <c r="E12" i="2" s="1"/>
  <c r="I9" i="2"/>
  <c r="I10" i="2" s="1"/>
  <c r="I12" i="2" s="1"/>
  <c r="H9" i="2"/>
  <c r="H11" i="2" s="1"/>
  <c r="H13" i="2" s="1"/>
  <c r="G9" i="2"/>
  <c r="G11" i="2" s="1"/>
  <c r="G13" i="2" s="1"/>
  <c r="F9" i="2"/>
  <c r="F11" i="2" s="1"/>
  <c r="F13" i="2" s="1"/>
  <c r="E9" i="2"/>
  <c r="E11" i="2" s="1"/>
  <c r="E13" i="2" s="1"/>
  <c r="D9" i="2"/>
  <c r="D11" i="2" s="1"/>
  <c r="D13" i="2" s="1"/>
  <c r="N8" i="2"/>
  <c r="R8" i="2" s="1"/>
  <c r="R7" i="2"/>
  <c r="P7" i="2"/>
  <c r="Q7" i="2" s="1"/>
  <c r="O7" i="2"/>
  <c r="N7" i="2"/>
  <c r="W11" i="5" l="1"/>
  <c r="W13" i="5" s="1"/>
  <c r="K11" i="5"/>
  <c r="K13" i="5" s="1"/>
  <c r="K16" i="5" s="1"/>
  <c r="K18" i="5" s="1"/>
  <c r="K19" i="5" s="1"/>
  <c r="AA11" i="5"/>
  <c r="AA13" i="5" s="1"/>
  <c r="AA16" i="5" s="1"/>
  <c r="AA18" i="5" s="1"/>
  <c r="AA19" i="5" s="1"/>
  <c r="P10" i="5"/>
  <c r="P12" i="5" s="1"/>
  <c r="T10" i="5"/>
  <c r="T12" i="5" s="1"/>
  <c r="T16" i="5" s="1"/>
  <c r="T18" i="5" s="1"/>
  <c r="T19" i="5" s="1"/>
  <c r="O11" i="5"/>
  <c r="O13" i="5" s="1"/>
  <c r="O16" i="5" s="1"/>
  <c r="O18" i="5" s="1"/>
  <c r="O19" i="5" s="1"/>
  <c r="AE11" i="5"/>
  <c r="AE13" i="5" s="1"/>
  <c r="X10" i="5"/>
  <c r="X12" i="5" s="1"/>
  <c r="S11" i="5"/>
  <c r="S13" i="5" s="1"/>
  <c r="S16" i="5" s="1"/>
  <c r="S18" i="5" s="1"/>
  <c r="S19" i="5" s="1"/>
  <c r="L10" i="5"/>
  <c r="L12" i="5" s="1"/>
  <c r="L16" i="5" s="1"/>
  <c r="L18" i="5" s="1"/>
  <c r="L19" i="5" s="1"/>
  <c r="AB10" i="5"/>
  <c r="AB12" i="5" s="1"/>
  <c r="AB16" i="5" s="1"/>
  <c r="AB18" i="5" s="1"/>
  <c r="AB19" i="5" s="1"/>
  <c r="P16" i="5"/>
  <c r="P18" i="5" s="1"/>
  <c r="P19" i="5" s="1"/>
  <c r="W16" i="5"/>
  <c r="W18" i="5" s="1"/>
  <c r="W19" i="5" s="1"/>
  <c r="AE16" i="5"/>
  <c r="AE18" i="5" s="1"/>
  <c r="AE19" i="5" s="1"/>
  <c r="X16" i="5"/>
  <c r="X18" i="5" s="1"/>
  <c r="X19" i="5" s="1"/>
  <c r="M10" i="5"/>
  <c r="M12" i="5" s="1"/>
  <c r="Q10" i="5"/>
  <c r="Q12" i="5" s="1"/>
  <c r="U10" i="5"/>
  <c r="U12" i="5" s="1"/>
  <c r="Y10" i="5"/>
  <c r="Y12" i="5" s="1"/>
  <c r="AC10" i="5"/>
  <c r="AC12" i="5" s="1"/>
  <c r="N10" i="5"/>
  <c r="N12" i="5" s="1"/>
  <c r="R10" i="5"/>
  <c r="R12" i="5" s="1"/>
  <c r="V10" i="5"/>
  <c r="V12" i="5" s="1"/>
  <c r="Z10" i="5"/>
  <c r="Z12" i="5" s="1"/>
  <c r="AD10" i="5"/>
  <c r="AD12" i="5" s="1"/>
  <c r="E11" i="5"/>
  <c r="E13" i="5" s="1"/>
  <c r="E16" i="5" s="1"/>
  <c r="E18" i="5" s="1"/>
  <c r="E19" i="5" s="1"/>
  <c r="I11" i="5"/>
  <c r="I13" i="5" s="1"/>
  <c r="I16" i="5" s="1"/>
  <c r="I18" i="5" s="1"/>
  <c r="I19" i="5" s="1"/>
  <c r="D10" i="5"/>
  <c r="D12" i="5" s="1"/>
  <c r="D16" i="5" s="1"/>
  <c r="H10" i="5"/>
  <c r="H12" i="5" s="1"/>
  <c r="F11" i="5"/>
  <c r="F13" i="5" s="1"/>
  <c r="J11" i="5"/>
  <c r="J13" i="5" s="1"/>
  <c r="J16" i="5" s="1"/>
  <c r="J18" i="5" s="1"/>
  <c r="J19" i="5" s="1"/>
  <c r="G11" i="5"/>
  <c r="G13" i="5" s="1"/>
  <c r="G16" i="5" s="1"/>
  <c r="F10" i="2"/>
  <c r="F12" i="2" s="1"/>
  <c r="G10" i="3"/>
  <c r="G12" i="3" s="1"/>
  <c r="F10" i="3"/>
  <c r="F12" i="3" s="1"/>
  <c r="F16" i="3" s="1"/>
  <c r="F18" i="3" s="1"/>
  <c r="F19" i="3" s="1"/>
  <c r="E11" i="3"/>
  <c r="E13" i="3" s="1"/>
  <c r="D11" i="3"/>
  <c r="D13" i="3" s="1"/>
  <c r="O12" i="3" s="1"/>
  <c r="D10" i="2"/>
  <c r="D12" i="2" s="1"/>
  <c r="G16" i="3"/>
  <c r="G18" i="3" s="1"/>
  <c r="G19" i="3" s="1"/>
  <c r="I10" i="3"/>
  <c r="I12" i="3" s="1"/>
  <c r="J10" i="3"/>
  <c r="J12" i="3" s="1"/>
  <c r="H10" i="3"/>
  <c r="H12" i="3" s="1"/>
  <c r="E16" i="2"/>
  <c r="E18" i="2"/>
  <c r="E19" i="2" s="1"/>
  <c r="F16" i="2"/>
  <c r="F18" i="2" s="1"/>
  <c r="F19" i="2" s="1"/>
  <c r="O12" i="2"/>
  <c r="I11" i="2"/>
  <c r="I13" i="2" s="1"/>
  <c r="I16" i="2" s="1"/>
  <c r="I18" i="2" s="1"/>
  <c r="I19" i="2" s="1"/>
  <c r="D21" i="2" s="1"/>
  <c r="H10" i="2"/>
  <c r="H12" i="2" s="1"/>
  <c r="G10" i="2"/>
  <c r="G12" i="2" s="1"/>
  <c r="D16" i="2"/>
  <c r="D18" i="2" s="1"/>
  <c r="D19" i="2" s="1"/>
  <c r="N23" i="4"/>
  <c r="M15" i="4"/>
  <c r="L15" i="4"/>
  <c r="K15" i="4"/>
  <c r="J15" i="4"/>
  <c r="I15" i="4"/>
  <c r="H15" i="4"/>
  <c r="G15" i="4"/>
  <c r="F15" i="4"/>
  <c r="E15" i="4"/>
  <c r="D15" i="4"/>
  <c r="M14" i="4"/>
  <c r="L14" i="4"/>
  <c r="K14" i="4"/>
  <c r="J14" i="4"/>
  <c r="I14" i="4"/>
  <c r="H14" i="4"/>
  <c r="G14" i="4"/>
  <c r="F14" i="4"/>
  <c r="E14" i="4"/>
  <c r="D14" i="4"/>
  <c r="I11" i="4"/>
  <c r="I13" i="4" s="1"/>
  <c r="F10" i="4"/>
  <c r="F12" i="4" s="1"/>
  <c r="M9" i="4"/>
  <c r="M11" i="4" s="1"/>
  <c r="M13" i="4" s="1"/>
  <c r="L9" i="4"/>
  <c r="L11" i="4" s="1"/>
  <c r="L13" i="4" s="1"/>
  <c r="K9" i="4"/>
  <c r="K11" i="4" s="1"/>
  <c r="K13" i="4" s="1"/>
  <c r="J9" i="4"/>
  <c r="J11" i="4" s="1"/>
  <c r="J13" i="4" s="1"/>
  <c r="I9" i="4"/>
  <c r="I10" i="4" s="1"/>
  <c r="I12" i="4" s="1"/>
  <c r="H9" i="4"/>
  <c r="H10" i="4" s="1"/>
  <c r="H12" i="4" s="1"/>
  <c r="G9" i="4"/>
  <c r="G11" i="4" s="1"/>
  <c r="G13" i="4" s="1"/>
  <c r="F9" i="4"/>
  <c r="F11" i="4" s="1"/>
  <c r="F13" i="4" s="1"/>
  <c r="E9" i="4"/>
  <c r="E11" i="4" s="1"/>
  <c r="E13" i="4" s="1"/>
  <c r="D9" i="4"/>
  <c r="D11" i="4" s="1"/>
  <c r="D13" i="4" s="1"/>
  <c r="N8" i="4"/>
  <c r="R8" i="4" s="1"/>
  <c r="R7" i="4"/>
  <c r="P7" i="4"/>
  <c r="Q7" i="4" s="1"/>
  <c r="O7" i="4"/>
  <c r="N7" i="4"/>
  <c r="K15" i="1"/>
  <c r="M15" i="1"/>
  <c r="L15" i="1"/>
  <c r="H15" i="1"/>
  <c r="F15" i="1"/>
  <c r="G15" i="1"/>
  <c r="M14" i="1"/>
  <c r="L14" i="1"/>
  <c r="H14" i="1"/>
  <c r="G14" i="1"/>
  <c r="L9" i="1"/>
  <c r="L11" i="1" s="1"/>
  <c r="L13" i="1" s="1"/>
  <c r="H11" i="1"/>
  <c r="H13" i="1" s="1"/>
  <c r="H9" i="1"/>
  <c r="H10" i="1" s="1"/>
  <c r="H12" i="1" s="1"/>
  <c r="AD16" i="5" l="1"/>
  <c r="AD18" i="5" s="1"/>
  <c r="AD19" i="5" s="1"/>
  <c r="N16" i="5"/>
  <c r="N18" i="5"/>
  <c r="N19" i="5" s="1"/>
  <c r="Q16" i="5"/>
  <c r="Q18" i="5" s="1"/>
  <c r="Q19" i="5" s="1"/>
  <c r="Z16" i="5"/>
  <c r="Z18" i="5" s="1"/>
  <c r="Z19" i="5" s="1"/>
  <c r="AC16" i="5"/>
  <c r="AC18" i="5" s="1"/>
  <c r="AC19" i="5" s="1"/>
  <c r="M16" i="5"/>
  <c r="M18" i="5" s="1"/>
  <c r="M19" i="5" s="1"/>
  <c r="V16" i="5"/>
  <c r="V18" i="5" s="1"/>
  <c r="V19" i="5" s="1"/>
  <c r="Y16" i="5"/>
  <c r="Y18" i="5"/>
  <c r="Y19" i="5" s="1"/>
  <c r="R16" i="5"/>
  <c r="R18" i="5" s="1"/>
  <c r="R19" i="5" s="1"/>
  <c r="U16" i="5"/>
  <c r="U18" i="5" s="1"/>
  <c r="U19" i="5" s="1"/>
  <c r="AG12" i="5"/>
  <c r="H16" i="5"/>
  <c r="H18" i="5" s="1"/>
  <c r="H19" i="5" s="1"/>
  <c r="D18" i="5"/>
  <c r="D19" i="5" s="1"/>
  <c r="G18" i="5"/>
  <c r="G19" i="5" s="1"/>
  <c r="F16" i="5"/>
  <c r="F18" i="5" s="1"/>
  <c r="F19" i="5" s="1"/>
  <c r="E16" i="3"/>
  <c r="E18" i="3" s="1"/>
  <c r="E19" i="3" s="1"/>
  <c r="J10" i="4"/>
  <c r="J12" i="4" s="1"/>
  <c r="E10" i="4"/>
  <c r="E12" i="4" s="1"/>
  <c r="E16" i="4" s="1"/>
  <c r="E18" i="4" s="1"/>
  <c r="E19" i="4" s="1"/>
  <c r="H11" i="4"/>
  <c r="H13" i="4" s="1"/>
  <c r="D16" i="3"/>
  <c r="D18" i="3" s="1"/>
  <c r="D19" i="3" s="1"/>
  <c r="I16" i="3"/>
  <c r="I18" i="3"/>
  <c r="I19" i="3" s="1"/>
  <c r="J16" i="3"/>
  <c r="J18" i="3"/>
  <c r="J19" i="3" s="1"/>
  <c r="H16" i="3"/>
  <c r="H18" i="3" s="1"/>
  <c r="H19" i="3" s="1"/>
  <c r="G16" i="2"/>
  <c r="G18" i="2" s="1"/>
  <c r="G19" i="2" s="1"/>
  <c r="H16" i="2"/>
  <c r="H18" i="2" s="1"/>
  <c r="H19" i="2" s="1"/>
  <c r="M10" i="4"/>
  <c r="M12" i="4" s="1"/>
  <c r="M16" i="4" s="1"/>
  <c r="M18" i="4" s="1"/>
  <c r="M19" i="4" s="1"/>
  <c r="F16" i="4"/>
  <c r="F18" i="4" s="1"/>
  <c r="F19" i="4" s="1"/>
  <c r="H16" i="4"/>
  <c r="H18" i="4" s="1"/>
  <c r="H19" i="4" s="1"/>
  <c r="J16" i="4"/>
  <c r="J18" i="4" s="1"/>
  <c r="J19" i="4" s="1"/>
  <c r="I16" i="4"/>
  <c r="I18" i="4" s="1"/>
  <c r="I19" i="4" s="1"/>
  <c r="K10" i="4"/>
  <c r="K12" i="4" s="1"/>
  <c r="D10" i="4"/>
  <c r="D12" i="4" s="1"/>
  <c r="L10" i="4"/>
  <c r="L12" i="4" s="1"/>
  <c r="G10" i="4"/>
  <c r="G12" i="4" s="1"/>
  <c r="L10" i="1"/>
  <c r="L12" i="1" s="1"/>
  <c r="H16" i="1"/>
  <c r="H18" i="1" s="1"/>
  <c r="H19" i="1" s="1"/>
  <c r="AF20" i="5" l="1"/>
  <c r="D20" i="3"/>
  <c r="N20" i="3" s="1"/>
  <c r="D21" i="3"/>
  <c r="D20" i="2"/>
  <c r="N20" i="2" s="1"/>
  <c r="K16" i="4"/>
  <c r="K18" i="4" s="1"/>
  <c r="G16" i="4"/>
  <c r="G18" i="4" s="1"/>
  <c r="G19" i="4" s="1"/>
  <c r="O12" i="4"/>
  <c r="D16" i="4"/>
  <c r="D18" i="4" s="1"/>
  <c r="L16" i="4"/>
  <c r="L18" i="4" s="1"/>
  <c r="L19" i="4" s="1"/>
  <c r="L16" i="1"/>
  <c r="L18" i="1" s="1"/>
  <c r="L19" i="1" s="1"/>
  <c r="K19" i="4" l="1"/>
  <c r="D21" i="4" s="1"/>
  <c r="D19" i="4"/>
  <c r="D20" i="4" s="1"/>
  <c r="N20" i="4" s="1"/>
  <c r="M9" i="1" l="1"/>
  <c r="M10" i="1" s="1"/>
  <c r="M12" i="1" s="1"/>
  <c r="K9" i="1"/>
  <c r="K10" i="1" s="1"/>
  <c r="K12" i="1" s="1"/>
  <c r="J9" i="1"/>
  <c r="J11" i="1" s="1"/>
  <c r="J13" i="1" s="1"/>
  <c r="I9" i="1"/>
  <c r="I10" i="1" s="1"/>
  <c r="I12" i="1" s="1"/>
  <c r="G9" i="1"/>
  <c r="G11" i="1" s="1"/>
  <c r="G13" i="1" s="1"/>
  <c r="F9" i="1"/>
  <c r="F10" i="1" s="1"/>
  <c r="F12" i="1" s="1"/>
  <c r="E9" i="1"/>
  <c r="E11" i="1" s="1"/>
  <c r="E13" i="1" s="1"/>
  <c r="D9" i="1"/>
  <c r="D11" i="1" s="1"/>
  <c r="D13" i="1" s="1"/>
  <c r="P7" i="1"/>
  <c r="Q7" i="1" s="1"/>
  <c r="N23" i="1"/>
  <c r="O7" i="1"/>
  <c r="R7" i="1"/>
  <c r="N8" i="1"/>
  <c r="R8" i="1" s="1"/>
  <c r="N7" i="1"/>
  <c r="J15" i="1"/>
  <c r="K14" i="1"/>
  <c r="J14" i="1"/>
  <c r="I15" i="1"/>
  <c r="I14" i="1"/>
  <c r="F14" i="1"/>
  <c r="E15" i="1"/>
  <c r="E14" i="1"/>
  <c r="D15" i="1"/>
  <c r="D14" i="1"/>
  <c r="M11" i="1" l="1"/>
  <c r="M13" i="1" s="1"/>
  <c r="K11" i="1"/>
  <c r="K13" i="1" s="1"/>
  <c r="J10" i="1"/>
  <c r="J12" i="1" s="1"/>
  <c r="J16" i="1" s="1"/>
  <c r="I11" i="1"/>
  <c r="I13" i="1" s="1"/>
  <c r="G10" i="1"/>
  <c r="G12" i="1" s="1"/>
  <c r="G16" i="1" s="1"/>
  <c r="G18" i="1" s="1"/>
  <c r="G19" i="1" s="1"/>
  <c r="F11" i="1"/>
  <c r="F13" i="1" s="1"/>
  <c r="F16" i="1" s="1"/>
  <c r="E10" i="1"/>
  <c r="E12" i="1" s="1"/>
  <c r="E16" i="1" s="1"/>
  <c r="E18" i="1" s="1"/>
  <c r="E19" i="1" s="1"/>
  <c r="D10" i="1"/>
  <c r="D12" i="1" s="1"/>
  <c r="D16" i="1" s="1"/>
  <c r="D18" i="1" s="1"/>
  <c r="D19" i="1" s="1"/>
  <c r="O12" i="1" l="1"/>
  <c r="M16" i="1"/>
  <c r="M18" i="1" s="1"/>
  <c r="M19" i="1" s="1"/>
  <c r="K16" i="1"/>
  <c r="K18" i="1" s="1"/>
  <c r="K19" i="1" s="1"/>
  <c r="J18" i="1"/>
  <c r="J19" i="1" s="1"/>
  <c r="I16" i="1"/>
  <c r="I18" i="1" s="1"/>
  <c r="I19" i="1" s="1"/>
  <c r="F18" i="1"/>
  <c r="F19" i="1" s="1"/>
  <c r="D20" i="1" l="1"/>
  <c r="N20" i="1" s="1"/>
  <c r="D21" i="1"/>
</calcChain>
</file>

<file path=xl/sharedStrings.xml><?xml version="1.0" encoding="utf-8"?>
<sst xmlns="http://schemas.openxmlformats.org/spreadsheetml/2006/main" count="287" uniqueCount="107">
  <si>
    <t>JUMLAH KELAS</t>
  </si>
  <si>
    <r>
      <t>B</t>
    </r>
    <r>
      <rPr>
        <sz val="8"/>
        <rFont val="Calibri"/>
        <family val="2"/>
      </rPr>
      <t>TM</t>
    </r>
  </si>
  <si>
    <r>
      <t>B</t>
    </r>
    <r>
      <rPr>
        <sz val="8"/>
        <rFont val="Calibri"/>
        <family val="2"/>
      </rPr>
      <t>PR</t>
    </r>
  </si>
  <si>
    <r>
      <t>B</t>
    </r>
    <r>
      <rPr>
        <sz val="8"/>
        <rFont val="Calibri"/>
        <family val="2"/>
      </rPr>
      <t>TA</t>
    </r>
  </si>
  <si>
    <t>jumlah taruna tk akhir x d</t>
  </si>
  <si>
    <r>
      <t>B</t>
    </r>
    <r>
      <rPr>
        <sz val="8"/>
        <rFont val="Calibri"/>
        <family val="2"/>
      </rPr>
      <t>OJT</t>
    </r>
  </si>
  <si>
    <r>
      <t>B</t>
    </r>
    <r>
      <rPr>
        <sz val="8"/>
        <rFont val="Calibri"/>
        <family val="2"/>
      </rPr>
      <t>DI</t>
    </r>
  </si>
  <si>
    <r>
      <rPr>
        <sz val="11"/>
        <rFont val="Arial"/>
        <family val="2"/>
      </rPr>
      <t>B</t>
    </r>
    <r>
      <rPr>
        <sz val="8"/>
        <rFont val="Calibri"/>
        <family val="2"/>
      </rPr>
      <t>JA</t>
    </r>
  </si>
  <si>
    <t>jumlah sks jabatan perprodi</t>
  </si>
  <si>
    <r>
      <rPr>
        <b/>
        <sz val="11"/>
        <rFont val="Arial"/>
        <family val="2"/>
      </rPr>
      <t>B</t>
    </r>
    <r>
      <rPr>
        <b/>
        <sz val="8"/>
        <rFont val="Calibri"/>
        <family val="2"/>
      </rPr>
      <t>TO</t>
    </r>
  </si>
  <si>
    <t>FTE</t>
  </si>
  <si>
    <t>SMS 1</t>
  </si>
  <si>
    <t>SMS 3</t>
  </si>
  <si>
    <t>SMS 5</t>
  </si>
  <si>
    <t>SMS 7</t>
  </si>
  <si>
    <t>SMS 2</t>
  </si>
  <si>
    <t>SMS 4</t>
  </si>
  <si>
    <t>SMS 6</t>
  </si>
  <si>
    <t>SMS 8</t>
  </si>
  <si>
    <t>1 PRODI PER SEMESTER</t>
  </si>
  <si>
    <r>
      <t>Jumlah SKS</t>
    </r>
    <r>
      <rPr>
        <vertAlign val="superscript"/>
        <sz val="11"/>
        <rFont val="Arial"/>
        <family val="2"/>
      </rPr>
      <t>TM</t>
    </r>
    <r>
      <rPr>
        <sz val="11"/>
        <rFont val="Arial"/>
        <family val="2"/>
      </rPr>
      <t xml:space="preserve"> x jumlah kelas x </t>
    </r>
    <r>
      <rPr>
        <sz val="11"/>
        <rFont val="Symbol"/>
        <family val="1"/>
        <charset val="2"/>
      </rPr>
      <t>a</t>
    </r>
  </si>
  <si>
    <r>
      <t>Jumlah SKS</t>
    </r>
    <r>
      <rPr>
        <vertAlign val="superscript"/>
        <sz val="11"/>
        <rFont val="Arial"/>
        <family val="2"/>
      </rPr>
      <t>PR</t>
    </r>
    <r>
      <rPr>
        <sz val="11"/>
        <rFont val="Arial"/>
        <family val="2"/>
      </rPr>
      <t xml:space="preserve"> x jumlah kelas x </t>
    </r>
    <r>
      <rPr>
        <sz val="11"/>
        <rFont val="Symbol"/>
        <family val="1"/>
        <charset val="2"/>
      </rPr>
      <t>b</t>
    </r>
  </si>
  <si>
    <t>TOTAL FTE GANJIL</t>
  </si>
  <si>
    <t xml:space="preserve">Jumlah Kebutuhan Dosen Semester Ganjil </t>
  </si>
  <si>
    <t>TOTAL FTE GENAP</t>
  </si>
  <si>
    <t>Jumlah Kebutuhan Dosen Semester Genap</t>
  </si>
  <si>
    <t>JUMLAH SKS TEORI</t>
  </si>
  <si>
    <t>JUMLAH SKS PRAKTIK</t>
  </si>
  <si>
    <r>
      <t>B</t>
    </r>
    <r>
      <rPr>
        <sz val="8"/>
        <rFont val="Calibri"/>
        <family val="2"/>
      </rPr>
      <t>TM =</t>
    </r>
  </si>
  <si>
    <r>
      <t>B</t>
    </r>
    <r>
      <rPr>
        <sz val="8"/>
        <rFont val="Calibri"/>
        <family val="2"/>
      </rPr>
      <t>PR =</t>
    </r>
  </si>
  <si>
    <r>
      <t>B</t>
    </r>
    <r>
      <rPr>
        <sz val="8"/>
        <rFont val="Calibri"/>
        <family val="2"/>
      </rPr>
      <t>TA =</t>
    </r>
  </si>
  <si>
    <t>JUMLAH TOTAL SKS</t>
  </si>
  <si>
    <t>a</t>
  </si>
  <si>
    <t>Jumlah SKS Teori / Jumlah Total SKS</t>
  </si>
  <si>
    <t>b</t>
  </si>
  <si>
    <t>Jumlah SKS Praktik / Jumlah Total SKS</t>
  </si>
  <si>
    <t>KEBUTUHAN DOSEN KOMPETENSI PROGRAM DIPLOMA IV NAUTIKA</t>
  </si>
  <si>
    <t>POLITEKNIK ILMU PELAYARAN SEMARANG</t>
  </si>
  <si>
    <t>NO</t>
  </si>
  <si>
    <t>KETERANGAN</t>
  </si>
  <si>
    <t>RUMUS PERHITUNGAN</t>
  </si>
  <si>
    <t>SEMESTER GANJIL</t>
  </si>
  <si>
    <t>SEMESTER GENAP</t>
  </si>
  <si>
    <t>SEMESTER</t>
  </si>
  <si>
    <t>Jumlah taruna tk akhir x d</t>
  </si>
  <si>
    <t>jumlah taruna OJT x d^2</t>
  </si>
  <si>
    <t>sks diklat upgrade x kelas x koefisien (𝛾)</t>
  </si>
  <si>
    <t>Noted :</t>
  </si>
  <si>
    <t>1. Untuk yang diklat Upgrade &amp; Diktram belum di sesuaikan dengan yg ada di PIP Smg.</t>
  </si>
  <si>
    <t>2. Jumlah taruna perkelas 24 orang</t>
  </si>
  <si>
    <t>3. Beban SKS tiap Dosen 12 SKS</t>
  </si>
  <si>
    <t>3. Beban SKS tiap Dosen 16 SKS</t>
  </si>
  <si>
    <t>4. Jabatan per prodi selama 1 tahun, 35 saya bagi rata 3  prodi bebannya</t>
  </si>
  <si>
    <t>JUMLAH JAM TEORI</t>
  </si>
  <si>
    <t>JUMLAH JAM PRAKTIK</t>
  </si>
  <si>
    <t>JUMLAH TOTAL JAM</t>
  </si>
  <si>
    <t>Jumlah JAM Teori / Jumlah Total JAM</t>
  </si>
  <si>
    <t>Jumlah JAM Praktik / Jumlah Total JAM</t>
  </si>
  <si>
    <r>
      <t>Jumlah JAM</t>
    </r>
    <r>
      <rPr>
        <vertAlign val="superscript"/>
        <sz val="11"/>
        <rFont val="Arial"/>
        <family val="2"/>
      </rPr>
      <t>PR</t>
    </r>
    <r>
      <rPr>
        <sz val="11"/>
        <rFont val="Arial"/>
        <family val="2"/>
      </rPr>
      <t xml:space="preserve"> x jumlah kelas x </t>
    </r>
    <r>
      <rPr>
        <sz val="11"/>
        <rFont val="Symbol"/>
        <family val="1"/>
        <charset val="2"/>
      </rPr>
      <t>b</t>
    </r>
  </si>
  <si>
    <t>jumlah peserta diklat x d</t>
  </si>
  <si>
    <t>jumlah peserta diklat OJT x d^2</t>
  </si>
  <si>
    <t>jam diklat upgrade x kelas x koefisien (𝛾)</t>
  </si>
  <si>
    <t>jumlah jam jabatan per jurusan</t>
  </si>
  <si>
    <t xml:space="preserve">Jumlah Kebutuhan Pengajar Semester Ganjil </t>
  </si>
  <si>
    <t>Jumlah Kebutuhan Pengajar Semester Genap</t>
  </si>
  <si>
    <r>
      <t>Jumlah JAM</t>
    </r>
    <r>
      <rPr>
        <vertAlign val="superscript"/>
        <sz val="11"/>
        <rFont val="Arial"/>
        <family val="2"/>
      </rPr>
      <t>TM</t>
    </r>
    <r>
      <rPr>
        <sz val="11"/>
        <rFont val="Arial"/>
        <family val="2"/>
      </rPr>
      <t xml:space="preserve"> x jumlah kelas x </t>
    </r>
    <r>
      <rPr>
        <sz val="11"/>
        <rFont val="Symbol"/>
        <family val="1"/>
        <charset val="2"/>
      </rPr>
      <t>a</t>
    </r>
  </si>
  <si>
    <t>Jumlah peserta diklat x d</t>
  </si>
  <si>
    <t>2. Jumlah peserta diklat perkelas 24 orang</t>
  </si>
  <si>
    <t>3. Beban JAM tiap PENGAJAR 8 JAM</t>
  </si>
  <si>
    <t>DP-I</t>
  </si>
  <si>
    <t>DP-II</t>
  </si>
  <si>
    <t>DP-III</t>
  </si>
  <si>
    <t>DP-IV</t>
  </si>
  <si>
    <t>DP-V</t>
  </si>
  <si>
    <r>
      <t>KEBUTUHAN PENGAJAR KOMPETENSI PROGRAM DIKLAT PENINGKATAN KOMPETENSI KEPELAUTAN (DPKK)</t>
    </r>
    <r>
      <rPr>
        <b/>
        <sz val="14"/>
        <color rgb="FFFF0000"/>
        <rFont val="Arial"/>
        <family val="2"/>
      </rPr>
      <t>TEKNIKA</t>
    </r>
  </si>
  <si>
    <r>
      <t xml:space="preserve">KEBUTUHAN PENGAJAR KOMPETENSI PROGRAM DIKLAT PENINGKATAN KOMPETENSI KEPELAUTAN (DPKK) </t>
    </r>
    <r>
      <rPr>
        <b/>
        <sz val="14"/>
        <color rgb="FF0070C0"/>
        <rFont val="Arial"/>
        <family val="2"/>
      </rPr>
      <t>NAUTIKA</t>
    </r>
  </si>
  <si>
    <t>BST</t>
  </si>
  <si>
    <t>AFF</t>
  </si>
  <si>
    <t>DIKLAT KETERAMPILAN PELAUT</t>
  </si>
  <si>
    <t>MEFA</t>
  </si>
  <si>
    <t>MC</t>
  </si>
  <si>
    <t>SAT</t>
  </si>
  <si>
    <t>SDSD</t>
  </si>
  <si>
    <t>SCRB</t>
  </si>
  <si>
    <t>BST KLM</t>
  </si>
  <si>
    <t>BOCT</t>
  </si>
  <si>
    <t>BLGT</t>
  </si>
  <si>
    <t>SSO</t>
  </si>
  <si>
    <t>ALGT</t>
  </si>
  <si>
    <t>ACT</t>
  </si>
  <si>
    <t>AOT</t>
  </si>
  <si>
    <t>ERM</t>
  </si>
  <si>
    <t>ECDIS</t>
  </si>
  <si>
    <t>IMDG</t>
  </si>
  <si>
    <t>RS</t>
  </si>
  <si>
    <t>ARPA</t>
  </si>
  <si>
    <t>BRM</t>
  </si>
  <si>
    <t>CMT</t>
  </si>
  <si>
    <t>CMHBT</t>
  </si>
  <si>
    <t>ABLE ENGINE</t>
  </si>
  <si>
    <t>ABLE DECK</t>
  </si>
  <si>
    <t>RATING PEMBENTUKAN DECK</t>
  </si>
  <si>
    <t>RATING PEMBENTUKAN ENGINE</t>
  </si>
  <si>
    <t>RATING PENINGKATAN DECK</t>
  </si>
  <si>
    <t>RATING PENINGKATAN ENGINE</t>
  </si>
  <si>
    <t xml:space="preserve">TOTAL FTE </t>
  </si>
  <si>
    <t xml:space="preserve">Jumlah Kebutuhan Pengajar/Instruktur DKP per Tahun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</si>
</sst>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Arial"/>
    </font>
    <font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Calibri"/>
      <family val="2"/>
    </font>
    <font>
      <b/>
      <sz val="8"/>
      <name val="Calibri"/>
      <family val="2"/>
    </font>
    <font>
      <sz val="11"/>
      <name val="Symbol"/>
      <family val="1"/>
      <charset val="2"/>
    </font>
    <font>
      <vertAlign val="superscript"/>
      <sz val="11"/>
      <name val="Arial"/>
      <family val="2"/>
    </font>
    <font>
      <i/>
      <sz val="11"/>
      <name val="Arial"/>
      <family val="2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sz val="14"/>
      <color rgb="FF0070C0"/>
      <name val="Arial"/>
      <family val="2"/>
    </font>
    <font>
      <b/>
      <sz val="11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0" borderId="0" xfId="0" applyFont="1" applyAlignment="1"/>
    <xf numFmtId="0" fontId="2" fillId="0" borderId="1" xfId="0" applyFont="1" applyBorder="1"/>
    <xf numFmtId="0" fontId="3" fillId="0" borderId="0" xfId="0" applyFont="1"/>
    <xf numFmtId="0" fontId="0" fillId="0" borderId="0" xfId="0" applyFont="1" applyAlignment="1">
      <alignment vertical="center"/>
    </xf>
    <xf numFmtId="0" fontId="0" fillId="0" borderId="2" xfId="0" applyFont="1" applyBorder="1" applyAlignment="1"/>
    <xf numFmtId="0" fontId="1" fillId="0" borderId="2" xfId="0" applyFont="1" applyBorder="1" applyAlignment="1"/>
    <xf numFmtId="0" fontId="2" fillId="0" borderId="2" xfId="0" applyFont="1" applyBorder="1"/>
    <xf numFmtId="0" fontId="3" fillId="0" borderId="2" xfId="0" applyFont="1" applyBorder="1"/>
    <xf numFmtId="0" fontId="0" fillId="0" borderId="2" xfId="0" applyFont="1" applyBorder="1" applyAlignment="1">
      <alignment vertical="center"/>
    </xf>
    <xf numFmtId="0" fontId="1" fillId="0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3" xfId="0" applyFont="1" applyFill="1" applyBorder="1" applyAlignment="1"/>
    <xf numFmtId="16" fontId="0" fillId="0" borderId="3" xfId="0" applyNumberFormat="1" applyFont="1" applyFill="1" applyBorder="1" applyAlignment="1"/>
    <xf numFmtId="2" fontId="1" fillId="0" borderId="2" xfId="0" applyNumberFormat="1" applyFont="1" applyBorder="1" applyAlignment="1"/>
    <xf numFmtId="2" fontId="0" fillId="0" borderId="2" xfId="0" applyNumberFormat="1" applyFont="1" applyBorder="1" applyAlignment="1"/>
    <xf numFmtId="2" fontId="3" fillId="0" borderId="2" xfId="0" applyNumberFormat="1" applyFont="1" applyBorder="1"/>
    <xf numFmtId="2" fontId="3" fillId="0" borderId="2" xfId="0" applyNumberFormat="1" applyFont="1" applyBorder="1" applyAlignment="1">
      <alignment vertical="center"/>
    </xf>
    <xf numFmtId="2" fontId="0" fillId="0" borderId="2" xfId="0" applyNumberFormat="1" applyFont="1" applyBorder="1" applyAlignment="1">
      <alignment vertical="center"/>
    </xf>
    <xf numFmtId="2" fontId="3" fillId="0" borderId="2" xfId="0" applyNumberFormat="1" applyFont="1" applyBorder="1" applyAlignment="1"/>
    <xf numFmtId="2" fontId="0" fillId="2" borderId="2" xfId="0" applyNumberFormat="1" applyFont="1" applyFill="1" applyBorder="1" applyAlignment="1"/>
    <xf numFmtId="0" fontId="1" fillId="2" borderId="2" xfId="0" applyFont="1" applyFill="1" applyBorder="1" applyAlignment="1"/>
    <xf numFmtId="0" fontId="8" fillId="0" borderId="0" xfId="0" applyFont="1" applyAlignment="1"/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2" fontId="3" fillId="2" borderId="2" xfId="0" applyNumberFormat="1" applyFont="1" applyFill="1" applyBorder="1"/>
    <xf numFmtId="0" fontId="8" fillId="2" borderId="0" xfId="0" applyFont="1" applyFill="1" applyAlignment="1"/>
    <xf numFmtId="0" fontId="8" fillId="0" borderId="0" xfId="0" applyFont="1" applyFill="1" applyBorder="1" applyAlignment="1"/>
    <xf numFmtId="2" fontId="2" fillId="2" borderId="2" xfId="0" applyNumberFormat="1" applyFont="1" applyFill="1" applyBorder="1"/>
    <xf numFmtId="0" fontId="3" fillId="3" borderId="2" xfId="0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/>
    <xf numFmtId="2" fontId="2" fillId="4" borderId="2" xfId="0" applyNumberFormat="1" applyFont="1" applyFill="1" applyBorder="1"/>
    <xf numFmtId="2" fontId="3" fillId="4" borderId="2" xfId="0" applyNumberFormat="1" applyFont="1" applyFill="1" applyBorder="1"/>
    <xf numFmtId="0" fontId="3" fillId="3" borderId="7" xfId="0" applyFont="1" applyFill="1" applyBorder="1" applyAlignment="1">
      <alignment horizontal="center"/>
    </xf>
    <xf numFmtId="0" fontId="1" fillId="0" borderId="7" xfId="0" applyFont="1" applyBorder="1" applyAlignment="1"/>
    <xf numFmtId="2" fontId="1" fillId="0" borderId="7" xfId="0" applyNumberFormat="1" applyFont="1" applyBorder="1" applyAlignment="1"/>
    <xf numFmtId="2" fontId="0" fillId="0" borderId="7" xfId="0" applyNumberFormat="1" applyFont="1" applyBorder="1" applyAlignment="1"/>
    <xf numFmtId="2" fontId="0" fillId="0" borderId="7" xfId="0" applyNumberFormat="1" applyFont="1" applyBorder="1" applyAlignment="1">
      <alignment vertical="center"/>
    </xf>
    <xf numFmtId="0" fontId="3" fillId="3" borderId="4" xfId="0" applyFont="1" applyFill="1" applyBorder="1" applyAlignment="1">
      <alignment horizontal="center"/>
    </xf>
    <xf numFmtId="0" fontId="1" fillId="0" borderId="4" xfId="0" applyFont="1" applyBorder="1" applyAlignment="1"/>
    <xf numFmtId="2" fontId="1" fillId="0" borderId="4" xfId="0" applyNumberFormat="1" applyFont="1" applyBorder="1" applyAlignment="1"/>
    <xf numFmtId="2" fontId="0" fillId="0" borderId="4" xfId="0" applyNumberFormat="1" applyFont="1" applyBorder="1" applyAlignment="1"/>
    <xf numFmtId="2" fontId="0" fillId="2" borderId="4" xfId="0" applyNumberFormat="1" applyFont="1" applyFill="1" applyBorder="1" applyAlignment="1"/>
    <xf numFmtId="2" fontId="2" fillId="2" borderId="4" xfId="0" applyNumberFormat="1" applyFont="1" applyFill="1" applyBorder="1"/>
    <xf numFmtId="2" fontId="3" fillId="0" borderId="4" xfId="0" applyNumberFormat="1" applyFont="1" applyBorder="1"/>
    <xf numFmtId="2" fontId="3" fillId="2" borderId="4" xfId="0" applyNumberFormat="1" applyFont="1" applyFill="1" applyBorder="1"/>
    <xf numFmtId="2" fontId="0" fillId="0" borderId="4" xfId="0" applyNumberFormat="1" applyFont="1" applyBorder="1" applyAlignment="1">
      <alignment vertical="center"/>
    </xf>
    <xf numFmtId="2" fontId="0" fillId="2" borderId="7" xfId="0" applyNumberFormat="1" applyFont="1" applyFill="1" applyBorder="1" applyAlignment="1"/>
    <xf numFmtId="2" fontId="2" fillId="2" borderId="7" xfId="0" applyNumberFormat="1" applyFont="1" applyFill="1" applyBorder="1"/>
    <xf numFmtId="2" fontId="3" fillId="0" borderId="7" xfId="0" applyNumberFormat="1" applyFont="1" applyBorder="1"/>
    <xf numFmtId="2" fontId="3" fillId="2" borderId="7" xfId="0" applyNumberFormat="1" applyFont="1" applyFill="1" applyBorder="1"/>
    <xf numFmtId="0" fontId="1" fillId="4" borderId="2" xfId="0" applyFont="1" applyFill="1" applyBorder="1" applyAlignment="1"/>
    <xf numFmtId="2" fontId="1" fillId="4" borderId="2" xfId="0" applyNumberFormat="1" applyFont="1" applyFill="1" applyBorder="1" applyAlignment="1"/>
    <xf numFmtId="0" fontId="9" fillId="0" borderId="0" xfId="0" applyFont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0" fillId="5" borderId="2" xfId="0" applyFont="1" applyFill="1" applyBorder="1" applyAlignment="1"/>
    <xf numFmtId="0" fontId="3" fillId="3" borderId="2" xfId="0" applyFont="1" applyFill="1" applyBorder="1" applyAlignment="1">
      <alignment horizontal="center" wrapText="1"/>
    </xf>
    <xf numFmtId="2" fontId="3" fillId="6" borderId="2" xfId="0" applyNumberFormat="1" applyFont="1" applyFill="1" applyBorder="1" applyAlignment="1">
      <alignment vertical="center"/>
    </xf>
    <xf numFmtId="0" fontId="12" fillId="3" borderId="2" xfId="0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27</xdr:row>
      <xdr:rowOff>41275</xdr:rowOff>
    </xdr:from>
    <xdr:ext cx="5581650" cy="34480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2600" y="5426075"/>
          <a:ext cx="5581650" cy="3448050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657225</xdr:colOff>
      <xdr:row>26</xdr:row>
      <xdr:rowOff>57150</xdr:rowOff>
    </xdr:from>
    <xdr:ext cx="5495925" cy="3486150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721475" y="5245100"/>
          <a:ext cx="5495925" cy="34861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6350</xdr:colOff>
      <xdr:row>27</xdr:row>
      <xdr:rowOff>3175</xdr:rowOff>
    </xdr:from>
    <xdr:ext cx="5581650" cy="34480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8950" y="5387975"/>
          <a:ext cx="5581650" cy="3448050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650875</xdr:colOff>
      <xdr:row>26</xdr:row>
      <xdr:rowOff>190500</xdr:rowOff>
    </xdr:from>
    <xdr:ext cx="5495925" cy="3486150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715125" y="5378450"/>
          <a:ext cx="5495925" cy="348615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27</xdr:row>
      <xdr:rowOff>41275</xdr:rowOff>
    </xdr:from>
    <xdr:ext cx="5581650" cy="3448050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5775" y="5499100"/>
          <a:ext cx="5581650" cy="3448050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657225</xdr:colOff>
      <xdr:row>26</xdr:row>
      <xdr:rowOff>57150</xdr:rowOff>
    </xdr:from>
    <xdr:ext cx="5495925" cy="3486150"/>
    <xdr:pic>
      <xdr:nvPicPr>
        <xdr:cNvPr id="5" name="image2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724650" y="5314950"/>
          <a:ext cx="5495925" cy="348615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27</xdr:row>
      <xdr:rowOff>41275</xdr:rowOff>
    </xdr:from>
    <xdr:ext cx="5581650" cy="34480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5689600"/>
          <a:ext cx="5581650" cy="3448050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657225</xdr:colOff>
      <xdr:row>26</xdr:row>
      <xdr:rowOff>57150</xdr:rowOff>
    </xdr:from>
    <xdr:ext cx="5495925" cy="3486150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353175" y="5505450"/>
          <a:ext cx="5495925" cy="3486150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26</xdr:row>
      <xdr:rowOff>41275</xdr:rowOff>
    </xdr:from>
    <xdr:ext cx="5581650" cy="3448050"/>
    <xdr:pic>
      <xdr:nvPicPr>
        <xdr:cNvPr id="2" name="image1.png">
          <a:extLst>
            <a:ext uri="{FF2B5EF4-FFF2-40B4-BE49-F238E27FC236}">
              <a16:creationId xmlns:a16="http://schemas.microsoft.com/office/drawing/2014/main" id="{C6A7CC9E-9E3F-45E4-B1FA-7A1A5638B603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0" y="5632450"/>
          <a:ext cx="5581650" cy="3448050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133350</xdr:colOff>
      <xdr:row>26</xdr:row>
      <xdr:rowOff>114300</xdr:rowOff>
    </xdr:from>
    <xdr:ext cx="5495925" cy="3486150"/>
    <xdr:pic>
      <xdr:nvPicPr>
        <xdr:cNvPr id="3" name="image2.png">
          <a:extLst>
            <a:ext uri="{FF2B5EF4-FFF2-40B4-BE49-F238E27FC236}">
              <a16:creationId xmlns:a16="http://schemas.microsoft.com/office/drawing/2014/main" id="{A87C097F-2571-4A49-B36A-79AD061BF318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562725" y="5670550"/>
          <a:ext cx="5495925" cy="34861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105"/>
  <sheetViews>
    <sheetView zoomScaleNormal="100" workbookViewId="0">
      <selection activeCell="B17" sqref="B17"/>
    </sheetView>
  </sheetViews>
  <sheetFormatPr defaultColWidth="14.375" defaultRowHeight="15" customHeight="1" x14ac:dyDescent="0.2"/>
  <cols>
    <col min="1" max="1" width="6.375" customWidth="1"/>
    <col min="2" max="2" width="20.5" bestFit="1" customWidth="1"/>
    <col min="3" max="3" width="35.25" customWidth="1"/>
    <col min="4" max="13" width="8.75" customWidth="1"/>
    <col min="14" max="14" width="9.5" customWidth="1"/>
    <col min="15" max="15" width="7" customWidth="1"/>
    <col min="16" max="28" width="8.75" customWidth="1"/>
  </cols>
  <sheetData>
    <row r="2" spans="1:18" ht="15" customHeight="1" x14ac:dyDescent="0.25">
      <c r="A2" s="54" t="s">
        <v>36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8" ht="15" customHeight="1" x14ac:dyDescent="0.25">
      <c r="A3" s="54" t="s">
        <v>37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</row>
    <row r="4" spans="1:18" ht="20.45" customHeight="1" x14ac:dyDescent="0.2">
      <c r="A4" s="23" t="s">
        <v>38</v>
      </c>
      <c r="B4" s="23" t="s">
        <v>39</v>
      </c>
      <c r="C4" s="23" t="s">
        <v>40</v>
      </c>
      <c r="D4" s="55" t="s">
        <v>41</v>
      </c>
      <c r="E4" s="56"/>
      <c r="F4" s="56"/>
      <c r="G4" s="56"/>
      <c r="H4" s="57"/>
      <c r="I4" s="58" t="s">
        <v>42</v>
      </c>
      <c r="J4" s="58"/>
      <c r="K4" s="58"/>
      <c r="L4" s="58"/>
      <c r="M4" s="58"/>
    </row>
    <row r="5" spans="1:18" ht="15" customHeight="1" x14ac:dyDescent="0.25">
      <c r="A5" s="5"/>
      <c r="B5" s="6" t="s">
        <v>43</v>
      </c>
      <c r="C5" s="5"/>
      <c r="D5" s="25" t="s">
        <v>11</v>
      </c>
      <c r="E5" s="25" t="s">
        <v>12</v>
      </c>
      <c r="F5" s="25" t="s">
        <v>13</v>
      </c>
      <c r="G5" s="25" t="s">
        <v>14</v>
      </c>
      <c r="H5" s="25" t="s">
        <v>18</v>
      </c>
      <c r="I5" s="25" t="s">
        <v>15</v>
      </c>
      <c r="J5" s="25" t="s">
        <v>16</v>
      </c>
      <c r="K5" s="25" t="s">
        <v>17</v>
      </c>
      <c r="L5" s="25" t="s">
        <v>14</v>
      </c>
      <c r="M5" s="25" t="s">
        <v>18</v>
      </c>
    </row>
    <row r="6" spans="1:18" ht="14.25" x14ac:dyDescent="0.2">
      <c r="A6" s="5"/>
      <c r="B6" s="5" t="s">
        <v>0</v>
      </c>
      <c r="C6" s="5"/>
      <c r="D6" s="6">
        <v>6</v>
      </c>
      <c r="E6" s="6">
        <v>8</v>
      </c>
      <c r="F6" s="6">
        <v>8</v>
      </c>
      <c r="G6" s="6">
        <v>5</v>
      </c>
      <c r="H6" s="6">
        <v>4</v>
      </c>
      <c r="I6" s="6">
        <v>6</v>
      </c>
      <c r="J6" s="6">
        <v>8</v>
      </c>
      <c r="K6" s="6">
        <v>8</v>
      </c>
      <c r="L6" s="6">
        <v>4</v>
      </c>
      <c r="M6" s="6">
        <v>5</v>
      </c>
      <c r="N6" s="1"/>
    </row>
    <row r="7" spans="1:18" ht="14.25" x14ac:dyDescent="0.2">
      <c r="A7" s="5"/>
      <c r="B7" s="6" t="s">
        <v>26</v>
      </c>
      <c r="C7" s="5"/>
      <c r="D7" s="6">
        <v>10</v>
      </c>
      <c r="E7" s="6">
        <v>11</v>
      </c>
      <c r="F7" s="6">
        <v>0</v>
      </c>
      <c r="G7" s="6">
        <v>11</v>
      </c>
      <c r="H7" s="6">
        <v>10</v>
      </c>
      <c r="I7" s="6">
        <v>8</v>
      </c>
      <c r="J7" s="6">
        <v>10</v>
      </c>
      <c r="K7" s="6">
        <v>0</v>
      </c>
      <c r="L7" s="6">
        <v>11</v>
      </c>
      <c r="M7" s="6">
        <v>10</v>
      </c>
      <c r="N7" s="1">
        <f>SUM(D7:M7)</f>
        <v>81</v>
      </c>
      <c r="O7">
        <f>(21.6+7.56)*0.3</f>
        <v>8.7479999999999993</v>
      </c>
      <c r="P7">
        <f>SUM(D7:G7)</f>
        <v>32</v>
      </c>
      <c r="Q7">
        <f>D7/P7</f>
        <v>0.3125</v>
      </c>
      <c r="R7" s="1">
        <f>13/56</f>
        <v>0.23214285714285715</v>
      </c>
    </row>
    <row r="8" spans="1:18" ht="14.25" x14ac:dyDescent="0.2">
      <c r="A8" s="5"/>
      <c r="B8" s="6" t="s">
        <v>27</v>
      </c>
      <c r="C8" s="5"/>
      <c r="D8" s="6">
        <v>9</v>
      </c>
      <c r="E8" s="6">
        <v>10</v>
      </c>
      <c r="F8" s="6">
        <v>17</v>
      </c>
      <c r="G8" s="6">
        <v>10</v>
      </c>
      <c r="H8" s="6">
        <v>13</v>
      </c>
      <c r="I8" s="6">
        <v>12</v>
      </c>
      <c r="J8" s="6">
        <v>12</v>
      </c>
      <c r="K8" s="6">
        <v>17</v>
      </c>
      <c r="L8" s="6">
        <v>10</v>
      </c>
      <c r="M8" s="6">
        <v>13</v>
      </c>
      <c r="N8" s="1">
        <f>SUM(D8:M8)</f>
        <v>123</v>
      </c>
      <c r="R8">
        <f>D8/N8</f>
        <v>7.3170731707317069E-2</v>
      </c>
    </row>
    <row r="9" spans="1:18" ht="14.25" x14ac:dyDescent="0.2">
      <c r="A9" s="5"/>
      <c r="B9" s="6" t="s">
        <v>31</v>
      </c>
      <c r="C9" s="5"/>
      <c r="D9" s="6">
        <f>SUM(D7:D8)</f>
        <v>19</v>
      </c>
      <c r="E9" s="6">
        <f t="shared" ref="E9:M9" si="0">SUM(E7:E8)</f>
        <v>21</v>
      </c>
      <c r="F9" s="6">
        <f t="shared" si="0"/>
        <v>17</v>
      </c>
      <c r="G9" s="6">
        <f t="shared" si="0"/>
        <v>21</v>
      </c>
      <c r="H9" s="6">
        <f t="shared" si="0"/>
        <v>23</v>
      </c>
      <c r="I9" s="6">
        <f t="shared" si="0"/>
        <v>20</v>
      </c>
      <c r="J9" s="6">
        <f t="shared" si="0"/>
        <v>22</v>
      </c>
      <c r="K9" s="6">
        <f t="shared" si="0"/>
        <v>17</v>
      </c>
      <c r="L9" s="6">
        <f t="shared" si="0"/>
        <v>21</v>
      </c>
      <c r="M9" s="6">
        <f t="shared" si="0"/>
        <v>23</v>
      </c>
      <c r="N9" s="1"/>
    </row>
    <row r="10" spans="1:18" ht="14.25" x14ac:dyDescent="0.2">
      <c r="A10" s="5"/>
      <c r="B10" s="6" t="s">
        <v>32</v>
      </c>
      <c r="C10" s="5" t="s">
        <v>33</v>
      </c>
      <c r="D10" s="14">
        <f>D7/D9</f>
        <v>0.52631578947368418</v>
      </c>
      <c r="E10" s="14">
        <f t="shared" ref="E10:M10" si="1">E7/E9</f>
        <v>0.52380952380952384</v>
      </c>
      <c r="F10" s="14">
        <f t="shared" si="1"/>
        <v>0</v>
      </c>
      <c r="G10" s="14">
        <f t="shared" si="1"/>
        <v>0.52380952380952384</v>
      </c>
      <c r="H10" s="14">
        <f t="shared" si="1"/>
        <v>0.43478260869565216</v>
      </c>
      <c r="I10" s="14">
        <f t="shared" si="1"/>
        <v>0.4</v>
      </c>
      <c r="J10" s="14">
        <f t="shared" si="1"/>
        <v>0.45454545454545453</v>
      </c>
      <c r="K10" s="14">
        <f t="shared" si="1"/>
        <v>0</v>
      </c>
      <c r="L10" s="14">
        <f t="shared" si="1"/>
        <v>0.52380952380952384</v>
      </c>
      <c r="M10" s="14">
        <f t="shared" si="1"/>
        <v>0.43478260869565216</v>
      </c>
      <c r="N10" s="1"/>
    </row>
    <row r="11" spans="1:18" ht="14.25" x14ac:dyDescent="0.2">
      <c r="A11" s="5"/>
      <c r="B11" s="6" t="s">
        <v>34</v>
      </c>
      <c r="C11" s="5" t="s">
        <v>35</v>
      </c>
      <c r="D11" s="14">
        <f>D8/D9</f>
        <v>0.47368421052631576</v>
      </c>
      <c r="E11" s="14">
        <f t="shared" ref="E11:M11" si="2">E8/E9</f>
        <v>0.47619047619047616</v>
      </c>
      <c r="F11" s="14">
        <f t="shared" si="2"/>
        <v>1</v>
      </c>
      <c r="G11" s="14">
        <f t="shared" si="2"/>
        <v>0.47619047619047616</v>
      </c>
      <c r="H11" s="14">
        <f t="shared" si="2"/>
        <v>0.56521739130434778</v>
      </c>
      <c r="I11" s="14">
        <f t="shared" si="2"/>
        <v>0.6</v>
      </c>
      <c r="J11" s="14">
        <f t="shared" si="2"/>
        <v>0.54545454545454541</v>
      </c>
      <c r="K11" s="14">
        <f t="shared" si="2"/>
        <v>1</v>
      </c>
      <c r="L11" s="14">
        <f t="shared" si="2"/>
        <v>0.47619047619047616</v>
      </c>
      <c r="M11" s="14">
        <f t="shared" si="2"/>
        <v>0.56521739130434778</v>
      </c>
      <c r="N11" s="1"/>
    </row>
    <row r="12" spans="1:18" ht="17.25" x14ac:dyDescent="0.25">
      <c r="A12" s="5">
        <v>1</v>
      </c>
      <c r="B12" s="5" t="s">
        <v>1</v>
      </c>
      <c r="C12" s="6" t="s">
        <v>20</v>
      </c>
      <c r="D12" s="15">
        <f>D7*D6*D10</f>
        <v>31.578947368421051</v>
      </c>
      <c r="E12" s="15">
        <f t="shared" ref="E12:M12" si="3">E7*E6*E10</f>
        <v>46.095238095238095</v>
      </c>
      <c r="F12" s="15">
        <f t="shared" si="3"/>
        <v>0</v>
      </c>
      <c r="G12" s="15">
        <f t="shared" si="3"/>
        <v>28.80952380952381</v>
      </c>
      <c r="H12" s="15">
        <f t="shared" si="3"/>
        <v>17.391304347826086</v>
      </c>
      <c r="I12" s="15">
        <f t="shared" si="3"/>
        <v>19.200000000000003</v>
      </c>
      <c r="J12" s="15">
        <f t="shared" si="3"/>
        <v>36.36363636363636</v>
      </c>
      <c r="K12" s="15">
        <f t="shared" si="3"/>
        <v>0</v>
      </c>
      <c r="L12" s="15">
        <f t="shared" si="3"/>
        <v>23.047619047619047</v>
      </c>
      <c r="M12" s="15">
        <f t="shared" si="3"/>
        <v>21.739130434782609</v>
      </c>
      <c r="N12" s="12"/>
      <c r="O12">
        <f>(D12+D13)*0.3</f>
        <v>17.147368421052629</v>
      </c>
    </row>
    <row r="13" spans="1:18" ht="17.25" x14ac:dyDescent="0.25">
      <c r="A13" s="5">
        <v>2</v>
      </c>
      <c r="B13" s="5" t="s">
        <v>2</v>
      </c>
      <c r="C13" s="6" t="s">
        <v>21</v>
      </c>
      <c r="D13" s="15">
        <f>D8*D6*D11</f>
        <v>25.578947368421051</v>
      </c>
      <c r="E13" s="15">
        <f t="shared" ref="E13:M13" si="4">E8*E6*E11</f>
        <v>38.095238095238095</v>
      </c>
      <c r="F13" s="15">
        <f t="shared" si="4"/>
        <v>136</v>
      </c>
      <c r="G13" s="15">
        <f t="shared" si="4"/>
        <v>23.809523809523807</v>
      </c>
      <c r="H13" s="15">
        <f t="shared" si="4"/>
        <v>29.391304347826086</v>
      </c>
      <c r="I13" s="15">
        <f t="shared" si="4"/>
        <v>43.199999999999996</v>
      </c>
      <c r="J13" s="15">
        <f t="shared" si="4"/>
        <v>52.36363636363636</v>
      </c>
      <c r="K13" s="15">
        <f t="shared" si="4"/>
        <v>136</v>
      </c>
      <c r="L13" s="15">
        <f t="shared" si="4"/>
        <v>19.047619047619047</v>
      </c>
      <c r="M13" s="15">
        <f t="shared" si="4"/>
        <v>36.739130434782609</v>
      </c>
      <c r="N13" s="13"/>
    </row>
    <row r="14" spans="1:18" ht="14.25" x14ac:dyDescent="0.2">
      <c r="A14" s="5">
        <v>3</v>
      </c>
      <c r="B14" s="5" t="s">
        <v>3</v>
      </c>
      <c r="C14" s="5" t="s">
        <v>4</v>
      </c>
      <c r="D14" s="15">
        <f>(0)*0.5</f>
        <v>0</v>
      </c>
      <c r="E14" s="15">
        <f>(0)*0.5</f>
        <v>0</v>
      </c>
      <c r="F14" s="15">
        <f>(0)*0.5</f>
        <v>0</v>
      </c>
      <c r="G14" s="15">
        <f>(0)*0.5</f>
        <v>0</v>
      </c>
      <c r="H14" s="20">
        <f>(24*H6)*0.16</f>
        <v>15.36</v>
      </c>
      <c r="I14" s="15">
        <f>(0)*0.5</f>
        <v>0</v>
      </c>
      <c r="J14" s="15">
        <f t="shared" ref="J14:M15" si="5">(0)*0.5</f>
        <v>0</v>
      </c>
      <c r="K14" s="15">
        <f t="shared" si="5"/>
        <v>0</v>
      </c>
      <c r="L14" s="15">
        <f t="shared" si="5"/>
        <v>0</v>
      </c>
      <c r="M14" s="20">
        <f>(24*M6)*0.16</f>
        <v>19.2</v>
      </c>
    </row>
    <row r="15" spans="1:18" ht="14.25" x14ac:dyDescent="0.2">
      <c r="A15" s="5">
        <v>4</v>
      </c>
      <c r="B15" s="5" t="s">
        <v>5</v>
      </c>
      <c r="C15" s="6" t="s">
        <v>45</v>
      </c>
      <c r="D15" s="15">
        <f>(0)*0.5^2</f>
        <v>0</v>
      </c>
      <c r="E15" s="15">
        <f>(0)*0.5^2</f>
        <v>0</v>
      </c>
      <c r="F15" s="20">
        <f>(24*H6)*0.25*0.2^2</f>
        <v>0.96000000000000019</v>
      </c>
      <c r="G15" s="15">
        <f>(0)*0.5</f>
        <v>0</v>
      </c>
      <c r="H15" s="15">
        <f>(0)*0.5</f>
        <v>0</v>
      </c>
      <c r="I15" s="15">
        <f>(0)*0.5^2</f>
        <v>0</v>
      </c>
      <c r="J15" s="15">
        <f t="shared" ref="J15" si="6">(0)*0.5^2</f>
        <v>0</v>
      </c>
      <c r="K15" s="20">
        <f>(24*K6)*0.25*0.2^2</f>
        <v>1.9200000000000004</v>
      </c>
      <c r="L15" s="15">
        <f t="shared" si="5"/>
        <v>0</v>
      </c>
      <c r="M15" s="15">
        <f t="shared" si="5"/>
        <v>0</v>
      </c>
    </row>
    <row r="16" spans="1:18" ht="14.25" x14ac:dyDescent="0.2">
      <c r="A16" s="5">
        <v>5</v>
      </c>
      <c r="B16" s="5" t="s">
        <v>6</v>
      </c>
      <c r="C16" s="21" t="s">
        <v>46</v>
      </c>
      <c r="D16" s="15">
        <f>(D12+D13)/6</f>
        <v>9.5263157894736832</v>
      </c>
      <c r="E16" s="15">
        <f t="shared" ref="E16:M16" si="7">(E12+E13)/6</f>
        <v>14.031746031746032</v>
      </c>
      <c r="F16" s="15">
        <f t="shared" si="7"/>
        <v>22.666666666666668</v>
      </c>
      <c r="G16" s="15">
        <f t="shared" si="7"/>
        <v>8.7698412698412707</v>
      </c>
      <c r="H16" s="15">
        <f t="shared" si="7"/>
        <v>7.7971014492753623</v>
      </c>
      <c r="I16" s="15">
        <f t="shared" si="7"/>
        <v>10.4</v>
      </c>
      <c r="J16" s="15">
        <f t="shared" si="7"/>
        <v>14.787878787878787</v>
      </c>
      <c r="K16" s="15">
        <f t="shared" si="7"/>
        <v>22.666666666666668</v>
      </c>
      <c r="L16" s="15">
        <f t="shared" si="7"/>
        <v>7.0158730158730158</v>
      </c>
      <c r="M16" s="15">
        <f t="shared" si="7"/>
        <v>9.7463768115942031</v>
      </c>
    </row>
    <row r="17" spans="1:15" ht="14.25" x14ac:dyDescent="0.2">
      <c r="A17" s="5">
        <v>6</v>
      </c>
      <c r="B17" s="7" t="s">
        <v>7</v>
      </c>
      <c r="C17" s="5" t="s">
        <v>8</v>
      </c>
      <c r="D17" s="29">
        <v>12</v>
      </c>
      <c r="E17" s="29">
        <v>12</v>
      </c>
      <c r="F17" s="29">
        <v>12</v>
      </c>
      <c r="G17" s="29">
        <v>12</v>
      </c>
      <c r="H17" s="29">
        <v>12</v>
      </c>
      <c r="I17" s="29">
        <v>12</v>
      </c>
      <c r="J17" s="29">
        <v>12</v>
      </c>
      <c r="K17" s="29">
        <v>12</v>
      </c>
      <c r="L17" s="29">
        <v>12</v>
      </c>
      <c r="M17" s="29">
        <v>12</v>
      </c>
      <c r="N17" s="2"/>
    </row>
    <row r="18" spans="1:15" x14ac:dyDescent="0.25">
      <c r="A18" s="5"/>
      <c r="B18" s="8" t="s">
        <v>9</v>
      </c>
      <c r="C18" s="8"/>
      <c r="D18" s="16">
        <f>SUM(D12:D17)</f>
        <v>78.68421052631578</v>
      </c>
      <c r="E18" s="16">
        <f>SUM(E12:E17)</f>
        <v>110.22222222222223</v>
      </c>
      <c r="F18" s="16">
        <f t="shared" ref="F18:M18" si="8">SUM(F12:F17)</f>
        <v>171.62666666666667</v>
      </c>
      <c r="G18" s="16">
        <f t="shared" si="8"/>
        <v>73.388888888888886</v>
      </c>
      <c r="H18" s="16">
        <f t="shared" si="8"/>
        <v>81.939710144927531</v>
      </c>
      <c r="I18" s="16">
        <f t="shared" si="8"/>
        <v>84.8</v>
      </c>
      <c r="J18" s="16">
        <f t="shared" si="8"/>
        <v>115.5151515151515</v>
      </c>
      <c r="K18" s="16">
        <f t="shared" si="8"/>
        <v>172.58666666666664</v>
      </c>
      <c r="L18" s="16">
        <f t="shared" si="8"/>
        <v>61.111111111111114</v>
      </c>
      <c r="M18" s="16">
        <f t="shared" si="8"/>
        <v>99.424637681159425</v>
      </c>
      <c r="N18" s="3"/>
    </row>
    <row r="19" spans="1:15" x14ac:dyDescent="0.25">
      <c r="A19" s="5"/>
      <c r="B19" s="8" t="s">
        <v>10</v>
      </c>
      <c r="C19" s="8"/>
      <c r="D19" s="26">
        <f t="shared" ref="D19:M19" si="9">(D18/16)*(1/0.6)</f>
        <v>8.1962719298245617</v>
      </c>
      <c r="E19" s="26">
        <f t="shared" si="9"/>
        <v>11.481481481481483</v>
      </c>
      <c r="F19" s="26">
        <f t="shared" si="9"/>
        <v>17.87777777777778</v>
      </c>
      <c r="G19" s="26">
        <f t="shared" si="9"/>
        <v>7.6446759259259256</v>
      </c>
      <c r="H19" s="26">
        <f t="shared" si="9"/>
        <v>8.535386473429952</v>
      </c>
      <c r="I19" s="26">
        <f t="shared" si="9"/>
        <v>8.8333333333333339</v>
      </c>
      <c r="J19" s="26">
        <f t="shared" si="9"/>
        <v>12.032828282828282</v>
      </c>
      <c r="K19" s="26">
        <f t="shared" si="9"/>
        <v>17.977777777777778</v>
      </c>
      <c r="L19" s="26">
        <f t="shared" si="9"/>
        <v>6.3657407407407414</v>
      </c>
      <c r="M19" s="26">
        <f t="shared" si="9"/>
        <v>10.35673309178744</v>
      </c>
      <c r="N19" s="3"/>
      <c r="O19" s="1" t="s">
        <v>19</v>
      </c>
    </row>
    <row r="20" spans="1:15" s="4" customFormat="1" ht="26.1" customHeight="1" x14ac:dyDescent="0.2">
      <c r="A20" s="9"/>
      <c r="B20" s="10" t="s">
        <v>22</v>
      </c>
      <c r="C20" s="11" t="s">
        <v>23</v>
      </c>
      <c r="D20" s="17">
        <f>SUM(D19:H19)</f>
        <v>53.735593588439698</v>
      </c>
      <c r="E20" s="18"/>
      <c r="F20" s="18"/>
      <c r="G20" s="18"/>
      <c r="H20" s="18"/>
      <c r="I20" s="18"/>
      <c r="J20" s="18"/>
      <c r="K20" s="18"/>
      <c r="L20" s="18"/>
      <c r="M20" s="18"/>
      <c r="N20" s="4">
        <f>SUM(D20:M20)</f>
        <v>53.735593588439698</v>
      </c>
    </row>
    <row r="21" spans="1:15" ht="25.5" customHeight="1" x14ac:dyDescent="0.25">
      <c r="A21" s="5"/>
      <c r="B21" s="10" t="s">
        <v>24</v>
      </c>
      <c r="C21" s="11" t="s">
        <v>25</v>
      </c>
      <c r="D21" s="19">
        <f>SUM(I19:M19)</f>
        <v>55.566413226467574</v>
      </c>
      <c r="E21" s="15"/>
      <c r="F21" s="15"/>
      <c r="G21" s="15"/>
      <c r="H21" s="15"/>
      <c r="I21" s="15"/>
      <c r="J21" s="15"/>
      <c r="K21" s="15"/>
      <c r="L21" s="15"/>
      <c r="M21" s="15"/>
    </row>
    <row r="23" spans="1:15" ht="15" customHeight="1" x14ac:dyDescent="0.25">
      <c r="A23" s="27" t="s">
        <v>47</v>
      </c>
      <c r="B23" s="22" t="s">
        <v>48</v>
      </c>
      <c r="C23" s="22"/>
      <c r="D23" s="22"/>
      <c r="E23" s="22"/>
      <c r="G23" s="1" t="s">
        <v>28</v>
      </c>
      <c r="H23" s="1" t="s">
        <v>20</v>
      </c>
      <c r="N23">
        <f>13*18*0.7</f>
        <v>163.79999999999998</v>
      </c>
    </row>
    <row r="24" spans="1:15" ht="15" customHeight="1" x14ac:dyDescent="0.25">
      <c r="B24" s="22" t="s">
        <v>49</v>
      </c>
      <c r="G24" s="1" t="s">
        <v>29</v>
      </c>
      <c r="H24" s="1" t="s">
        <v>21</v>
      </c>
    </row>
    <row r="25" spans="1:15" ht="15" customHeight="1" x14ac:dyDescent="0.2">
      <c r="B25" s="22" t="s">
        <v>51</v>
      </c>
      <c r="G25" s="6" t="s">
        <v>30</v>
      </c>
      <c r="H25" s="6" t="s">
        <v>44</v>
      </c>
    </row>
    <row r="26" spans="1:15" ht="15.75" customHeight="1" x14ac:dyDescent="0.2">
      <c r="B26" s="28" t="s">
        <v>52</v>
      </c>
    </row>
    <row r="27" spans="1:15" ht="15.75" customHeight="1" x14ac:dyDescent="0.2"/>
    <row r="28" spans="1:15" ht="15.75" customHeight="1" x14ac:dyDescent="0.2"/>
    <row r="29" spans="1:15" ht="15.75" customHeight="1" x14ac:dyDescent="0.2"/>
    <row r="30" spans="1:15" ht="15.75" customHeight="1" x14ac:dyDescent="0.2"/>
    <row r="31" spans="1:15" ht="15.75" customHeight="1" x14ac:dyDescent="0.2"/>
    <row r="32" spans="1:1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</sheetData>
  <mergeCells count="4">
    <mergeCell ref="A2:M2"/>
    <mergeCell ref="A3:M3"/>
    <mergeCell ref="D4:H4"/>
    <mergeCell ref="I4:M4"/>
  </mergeCells>
  <pageMargins left="0.7" right="0.7" top="0.75" bottom="0.7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R105"/>
  <sheetViews>
    <sheetView zoomScaleNormal="100" workbookViewId="0">
      <selection activeCell="F29" sqref="F29"/>
    </sheetView>
  </sheetViews>
  <sheetFormatPr defaultColWidth="14.375" defaultRowHeight="15" customHeight="1" x14ac:dyDescent="0.2"/>
  <cols>
    <col min="1" max="1" width="6.375" customWidth="1"/>
    <col min="2" max="2" width="20.5" bestFit="1" customWidth="1"/>
    <col min="3" max="3" width="35.25" customWidth="1"/>
    <col min="4" max="13" width="8.75" customWidth="1"/>
    <col min="14" max="14" width="9.5" customWidth="1"/>
    <col min="15" max="15" width="7" customWidth="1"/>
    <col min="16" max="28" width="8.75" customWidth="1"/>
  </cols>
  <sheetData>
    <row r="2" spans="1:18" ht="15" customHeight="1" x14ac:dyDescent="0.25">
      <c r="A2" s="54" t="s">
        <v>36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8" ht="15" customHeight="1" x14ac:dyDescent="0.25">
      <c r="A3" s="54" t="s">
        <v>37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</row>
    <row r="4" spans="1:18" ht="20.45" customHeight="1" x14ac:dyDescent="0.2">
      <c r="A4" s="23" t="s">
        <v>38</v>
      </c>
      <c r="B4" s="23" t="s">
        <v>39</v>
      </c>
      <c r="C4" s="23" t="s">
        <v>40</v>
      </c>
      <c r="D4" s="55" t="s">
        <v>41</v>
      </c>
      <c r="E4" s="56"/>
      <c r="F4" s="56"/>
      <c r="G4" s="56"/>
      <c r="H4" s="57"/>
      <c r="I4" s="58" t="s">
        <v>42</v>
      </c>
      <c r="J4" s="58"/>
      <c r="K4" s="58"/>
      <c r="L4" s="58"/>
      <c r="M4" s="58"/>
    </row>
    <row r="5" spans="1:18" ht="15" customHeight="1" x14ac:dyDescent="0.25">
      <c r="A5" s="5"/>
      <c r="B5" s="6" t="s">
        <v>43</v>
      </c>
      <c r="C5" s="5"/>
      <c r="D5" s="25" t="s">
        <v>11</v>
      </c>
      <c r="E5" s="25" t="s">
        <v>12</v>
      </c>
      <c r="F5" s="25" t="s">
        <v>13</v>
      </c>
      <c r="G5" s="25" t="s">
        <v>14</v>
      </c>
      <c r="H5" s="25" t="s">
        <v>18</v>
      </c>
      <c r="I5" s="25" t="s">
        <v>15</v>
      </c>
      <c r="J5" s="25" t="s">
        <v>16</v>
      </c>
      <c r="K5" s="25" t="s">
        <v>17</v>
      </c>
      <c r="L5" s="25" t="s">
        <v>14</v>
      </c>
      <c r="M5" s="25" t="s">
        <v>18</v>
      </c>
    </row>
    <row r="6" spans="1:18" ht="14.25" x14ac:dyDescent="0.2">
      <c r="A6" s="5"/>
      <c r="B6" s="5" t="s">
        <v>0</v>
      </c>
      <c r="C6" s="5"/>
      <c r="D6" s="6">
        <v>6</v>
      </c>
      <c r="E6" s="6">
        <v>8</v>
      </c>
      <c r="F6" s="6">
        <v>8</v>
      </c>
      <c r="G6" s="6">
        <v>5</v>
      </c>
      <c r="H6" s="6">
        <v>4</v>
      </c>
      <c r="I6" s="6">
        <v>6</v>
      </c>
      <c r="J6" s="6">
        <v>8</v>
      </c>
      <c r="K6" s="6">
        <v>8</v>
      </c>
      <c r="L6" s="6">
        <v>4</v>
      </c>
      <c r="M6" s="6">
        <v>5</v>
      </c>
      <c r="N6" s="1"/>
    </row>
    <row r="7" spans="1:18" ht="14.25" x14ac:dyDescent="0.2">
      <c r="A7" s="5"/>
      <c r="B7" s="6" t="s">
        <v>26</v>
      </c>
      <c r="C7" s="5"/>
      <c r="D7" s="6">
        <v>10</v>
      </c>
      <c r="E7" s="6">
        <v>11</v>
      </c>
      <c r="F7" s="6">
        <v>0</v>
      </c>
      <c r="G7" s="6">
        <v>11</v>
      </c>
      <c r="H7" s="6">
        <v>10</v>
      </c>
      <c r="I7" s="6">
        <v>8</v>
      </c>
      <c r="J7" s="6">
        <v>10</v>
      </c>
      <c r="K7" s="6">
        <v>0</v>
      </c>
      <c r="L7" s="6">
        <v>11</v>
      </c>
      <c r="M7" s="6">
        <v>10</v>
      </c>
      <c r="N7" s="1">
        <f>SUM(D7:M7)</f>
        <v>81</v>
      </c>
      <c r="O7">
        <f>(21.6+7.56)*0.3</f>
        <v>8.7479999999999993</v>
      </c>
      <c r="P7">
        <f>SUM(D7:G7)</f>
        <v>32</v>
      </c>
      <c r="Q7">
        <f>D7/P7</f>
        <v>0.3125</v>
      </c>
      <c r="R7" s="1">
        <f>13/56</f>
        <v>0.23214285714285715</v>
      </c>
    </row>
    <row r="8" spans="1:18" ht="14.25" x14ac:dyDescent="0.2">
      <c r="A8" s="5"/>
      <c r="B8" s="6" t="s">
        <v>27</v>
      </c>
      <c r="C8" s="5"/>
      <c r="D8" s="6">
        <v>9</v>
      </c>
      <c r="E8" s="6">
        <v>10</v>
      </c>
      <c r="F8" s="6">
        <v>17</v>
      </c>
      <c r="G8" s="6">
        <v>10</v>
      </c>
      <c r="H8" s="6">
        <v>13</v>
      </c>
      <c r="I8" s="6">
        <v>12</v>
      </c>
      <c r="J8" s="6">
        <v>12</v>
      </c>
      <c r="K8" s="6">
        <v>17</v>
      </c>
      <c r="L8" s="6">
        <v>10</v>
      </c>
      <c r="M8" s="6">
        <v>13</v>
      </c>
      <c r="N8" s="1">
        <f>SUM(D8:M8)</f>
        <v>123</v>
      </c>
      <c r="R8">
        <f>D8/N8</f>
        <v>7.3170731707317069E-2</v>
      </c>
    </row>
    <row r="9" spans="1:18" ht="14.25" x14ac:dyDescent="0.2">
      <c r="A9" s="5"/>
      <c r="B9" s="6" t="s">
        <v>31</v>
      </c>
      <c r="C9" s="5"/>
      <c r="D9" s="6">
        <f>SUM(D7:D8)</f>
        <v>19</v>
      </c>
      <c r="E9" s="6">
        <f t="shared" ref="E9:M9" si="0">SUM(E7:E8)</f>
        <v>21</v>
      </c>
      <c r="F9" s="6">
        <f t="shared" si="0"/>
        <v>17</v>
      </c>
      <c r="G9" s="6">
        <f t="shared" si="0"/>
        <v>21</v>
      </c>
      <c r="H9" s="6">
        <f t="shared" ref="H9" si="1">SUM(H7:H8)</f>
        <v>23</v>
      </c>
      <c r="I9" s="6">
        <f t="shared" si="0"/>
        <v>20</v>
      </c>
      <c r="J9" s="6">
        <f t="shared" si="0"/>
        <v>22</v>
      </c>
      <c r="K9" s="6">
        <f t="shared" si="0"/>
        <v>17</v>
      </c>
      <c r="L9" s="6">
        <f t="shared" ref="L9" si="2">SUM(L7:L8)</f>
        <v>21</v>
      </c>
      <c r="M9" s="6">
        <f t="shared" si="0"/>
        <v>23</v>
      </c>
      <c r="N9" s="1"/>
    </row>
    <row r="10" spans="1:18" ht="14.25" x14ac:dyDescent="0.2">
      <c r="A10" s="5"/>
      <c r="B10" s="6" t="s">
        <v>32</v>
      </c>
      <c r="C10" s="5" t="s">
        <v>33</v>
      </c>
      <c r="D10" s="14">
        <f>D7/D9</f>
        <v>0.52631578947368418</v>
      </c>
      <c r="E10" s="14">
        <f t="shared" ref="E10:M10" si="3">E7/E9</f>
        <v>0.52380952380952384</v>
      </c>
      <c r="F10" s="14">
        <f t="shared" si="3"/>
        <v>0</v>
      </c>
      <c r="G10" s="14">
        <f t="shared" si="3"/>
        <v>0.52380952380952384</v>
      </c>
      <c r="H10" s="14">
        <f t="shared" ref="H10" si="4">H7/H9</f>
        <v>0.43478260869565216</v>
      </c>
      <c r="I10" s="14">
        <f t="shared" si="3"/>
        <v>0.4</v>
      </c>
      <c r="J10" s="14">
        <f t="shared" si="3"/>
        <v>0.45454545454545453</v>
      </c>
      <c r="K10" s="14">
        <f t="shared" si="3"/>
        <v>0</v>
      </c>
      <c r="L10" s="14">
        <f t="shared" ref="L10" si="5">L7/L9</f>
        <v>0.52380952380952384</v>
      </c>
      <c r="M10" s="14">
        <f t="shared" si="3"/>
        <v>0.43478260869565216</v>
      </c>
      <c r="N10" s="1"/>
    </row>
    <row r="11" spans="1:18" ht="14.25" x14ac:dyDescent="0.2">
      <c r="A11" s="5"/>
      <c r="B11" s="6" t="s">
        <v>34</v>
      </c>
      <c r="C11" s="5" t="s">
        <v>35</v>
      </c>
      <c r="D11" s="14">
        <f>D8/D9</f>
        <v>0.47368421052631576</v>
      </c>
      <c r="E11" s="14">
        <f t="shared" ref="E11:M11" si="6">E8/E9</f>
        <v>0.47619047619047616</v>
      </c>
      <c r="F11" s="14">
        <f t="shared" si="6"/>
        <v>1</v>
      </c>
      <c r="G11" s="14">
        <f t="shared" si="6"/>
        <v>0.47619047619047616</v>
      </c>
      <c r="H11" s="14">
        <f t="shared" ref="H11" si="7">H8/H9</f>
        <v>0.56521739130434778</v>
      </c>
      <c r="I11" s="14">
        <f t="shared" si="6"/>
        <v>0.6</v>
      </c>
      <c r="J11" s="14">
        <f t="shared" si="6"/>
        <v>0.54545454545454541</v>
      </c>
      <c r="K11" s="14">
        <f t="shared" si="6"/>
        <v>1</v>
      </c>
      <c r="L11" s="14">
        <f t="shared" ref="L11" si="8">L8/L9</f>
        <v>0.47619047619047616</v>
      </c>
      <c r="M11" s="14">
        <f t="shared" si="6"/>
        <v>0.56521739130434778</v>
      </c>
      <c r="N11" s="1"/>
    </row>
    <row r="12" spans="1:18" ht="17.25" x14ac:dyDescent="0.25">
      <c r="A12" s="5">
        <v>1</v>
      </c>
      <c r="B12" s="5" t="s">
        <v>1</v>
      </c>
      <c r="C12" s="6" t="s">
        <v>20</v>
      </c>
      <c r="D12" s="15">
        <f>D7*D6*D10</f>
        <v>31.578947368421051</v>
      </c>
      <c r="E12" s="15">
        <f t="shared" ref="E12:M12" si="9">E7*E6*E10</f>
        <v>46.095238095238095</v>
      </c>
      <c r="F12" s="15">
        <f t="shared" si="9"/>
        <v>0</v>
      </c>
      <c r="G12" s="15">
        <f t="shared" si="9"/>
        <v>28.80952380952381</v>
      </c>
      <c r="H12" s="15">
        <f t="shared" ref="H12" si="10">H7*H6*H10</f>
        <v>17.391304347826086</v>
      </c>
      <c r="I12" s="15">
        <f t="shared" si="9"/>
        <v>19.200000000000003</v>
      </c>
      <c r="J12" s="15">
        <f t="shared" si="9"/>
        <v>36.36363636363636</v>
      </c>
      <c r="K12" s="15">
        <f t="shared" si="9"/>
        <v>0</v>
      </c>
      <c r="L12" s="15">
        <f t="shared" ref="L12" si="11">L7*L6*L10</f>
        <v>23.047619047619047</v>
      </c>
      <c r="M12" s="15">
        <f t="shared" si="9"/>
        <v>21.739130434782609</v>
      </c>
      <c r="N12" s="12"/>
      <c r="O12">
        <f>(D12+D13)*0.3</f>
        <v>17.147368421052629</v>
      </c>
    </row>
    <row r="13" spans="1:18" ht="17.25" x14ac:dyDescent="0.25">
      <c r="A13" s="5">
        <v>2</v>
      </c>
      <c r="B13" s="5" t="s">
        <v>2</v>
      </c>
      <c r="C13" s="6" t="s">
        <v>21</v>
      </c>
      <c r="D13" s="15">
        <f>D8*D6*D11</f>
        <v>25.578947368421051</v>
      </c>
      <c r="E13" s="15">
        <f t="shared" ref="E13:M13" si="12">E8*E6*E11</f>
        <v>38.095238095238095</v>
      </c>
      <c r="F13" s="15">
        <f t="shared" si="12"/>
        <v>136</v>
      </c>
      <c r="G13" s="15">
        <f t="shared" si="12"/>
        <v>23.809523809523807</v>
      </c>
      <c r="H13" s="15">
        <f t="shared" ref="H13" si="13">H8*H6*H11</f>
        <v>29.391304347826086</v>
      </c>
      <c r="I13" s="15">
        <f t="shared" si="12"/>
        <v>43.199999999999996</v>
      </c>
      <c r="J13" s="15">
        <f t="shared" si="12"/>
        <v>52.36363636363636</v>
      </c>
      <c r="K13" s="15">
        <f t="shared" si="12"/>
        <v>136</v>
      </c>
      <c r="L13" s="15">
        <f t="shared" ref="L13" si="14">L8*L6*L11</f>
        <v>19.047619047619047</v>
      </c>
      <c r="M13" s="15">
        <f t="shared" si="12"/>
        <v>36.739130434782609</v>
      </c>
      <c r="N13" s="13"/>
    </row>
    <row r="14" spans="1:18" ht="14.25" x14ac:dyDescent="0.2">
      <c r="A14" s="5">
        <v>3</v>
      </c>
      <c r="B14" s="5" t="s">
        <v>3</v>
      </c>
      <c r="C14" s="5" t="s">
        <v>4</v>
      </c>
      <c r="D14" s="15">
        <f>(0)*0.5</f>
        <v>0</v>
      </c>
      <c r="E14" s="15">
        <f>(0)*0.5</f>
        <v>0</v>
      </c>
      <c r="F14" s="15">
        <f>(0)*0.5</f>
        <v>0</v>
      </c>
      <c r="G14" s="15">
        <f>(0)*0.5</f>
        <v>0</v>
      </c>
      <c r="H14" s="20">
        <f>(24*H6)*0.16</f>
        <v>15.36</v>
      </c>
      <c r="I14" s="15">
        <f>(0)*0.5</f>
        <v>0</v>
      </c>
      <c r="J14" s="15">
        <f t="shared" ref="J14:M15" si="15">(0)*0.5</f>
        <v>0</v>
      </c>
      <c r="K14" s="15">
        <f t="shared" si="15"/>
        <v>0</v>
      </c>
      <c r="L14" s="15">
        <f t="shared" si="15"/>
        <v>0</v>
      </c>
      <c r="M14" s="20">
        <f>(24*M6)*0.16</f>
        <v>19.2</v>
      </c>
    </row>
    <row r="15" spans="1:18" ht="14.25" x14ac:dyDescent="0.2">
      <c r="A15" s="5">
        <v>4</v>
      </c>
      <c r="B15" s="5" t="s">
        <v>5</v>
      </c>
      <c r="C15" s="6" t="s">
        <v>45</v>
      </c>
      <c r="D15" s="15">
        <f>(0)*0.5^2</f>
        <v>0</v>
      </c>
      <c r="E15" s="15">
        <f>(0)*0.5^2</f>
        <v>0</v>
      </c>
      <c r="F15" s="20">
        <f>(24*H6)*0.25*0.2^2</f>
        <v>0.96000000000000019</v>
      </c>
      <c r="G15" s="15">
        <f>(0)*0.5</f>
        <v>0</v>
      </c>
      <c r="H15" s="15">
        <f>(0)*0.5</f>
        <v>0</v>
      </c>
      <c r="I15" s="15">
        <f>(0)*0.5^2</f>
        <v>0</v>
      </c>
      <c r="J15" s="15">
        <f t="shared" ref="J15" si="16">(0)*0.5^2</f>
        <v>0</v>
      </c>
      <c r="K15" s="20">
        <f>(24*K6)*0.25*0.2^2</f>
        <v>1.9200000000000004</v>
      </c>
      <c r="L15" s="15">
        <f t="shared" si="15"/>
        <v>0</v>
      </c>
      <c r="M15" s="15">
        <f t="shared" si="15"/>
        <v>0</v>
      </c>
    </row>
    <row r="16" spans="1:18" ht="14.25" x14ac:dyDescent="0.2">
      <c r="A16" s="5">
        <v>5</v>
      </c>
      <c r="B16" s="5" t="s">
        <v>6</v>
      </c>
      <c r="C16" s="21" t="s">
        <v>46</v>
      </c>
      <c r="D16" s="15">
        <f>(D12+D13)/6</f>
        <v>9.5263157894736832</v>
      </c>
      <c r="E16" s="15">
        <f t="shared" ref="E16:M16" si="17">(E12+E13)/6</f>
        <v>14.031746031746032</v>
      </c>
      <c r="F16" s="15">
        <f t="shared" si="17"/>
        <v>22.666666666666668</v>
      </c>
      <c r="G16" s="15">
        <f t="shared" si="17"/>
        <v>8.7698412698412707</v>
      </c>
      <c r="H16" s="15">
        <f t="shared" ref="H16" si="18">(H12+H13)/6</f>
        <v>7.7971014492753623</v>
      </c>
      <c r="I16" s="15">
        <f t="shared" si="17"/>
        <v>10.4</v>
      </c>
      <c r="J16" s="15">
        <f t="shared" si="17"/>
        <v>14.787878787878787</v>
      </c>
      <c r="K16" s="15">
        <f t="shared" si="17"/>
        <v>22.666666666666668</v>
      </c>
      <c r="L16" s="15">
        <f t="shared" ref="L16" si="19">(L12+L13)/6</f>
        <v>7.0158730158730158</v>
      </c>
      <c r="M16" s="15">
        <f t="shared" si="17"/>
        <v>9.7463768115942031</v>
      </c>
    </row>
    <row r="17" spans="1:15" ht="14.25" x14ac:dyDescent="0.2">
      <c r="A17" s="5">
        <v>6</v>
      </c>
      <c r="B17" s="7" t="s">
        <v>7</v>
      </c>
      <c r="C17" s="5" t="s">
        <v>8</v>
      </c>
      <c r="D17" s="29">
        <v>12</v>
      </c>
      <c r="E17" s="29">
        <v>12</v>
      </c>
      <c r="F17" s="29">
        <v>12</v>
      </c>
      <c r="G17" s="29">
        <v>12</v>
      </c>
      <c r="H17" s="29">
        <v>12</v>
      </c>
      <c r="I17" s="29">
        <v>12</v>
      </c>
      <c r="J17" s="29">
        <v>12</v>
      </c>
      <c r="K17" s="29">
        <v>12</v>
      </c>
      <c r="L17" s="29">
        <v>12</v>
      </c>
      <c r="M17" s="29">
        <v>12</v>
      </c>
      <c r="N17" s="2"/>
    </row>
    <row r="18" spans="1:15" x14ac:dyDescent="0.25">
      <c r="A18" s="5"/>
      <c r="B18" s="8" t="s">
        <v>9</v>
      </c>
      <c r="C18" s="8"/>
      <c r="D18" s="16">
        <f>SUM(D12:D17)</f>
        <v>78.68421052631578</v>
      </c>
      <c r="E18" s="16">
        <f>SUM(E12:E17)</f>
        <v>110.22222222222223</v>
      </c>
      <c r="F18" s="16">
        <f t="shared" ref="F18:I18" si="20">SUM(F12:F17)</f>
        <v>171.62666666666667</v>
      </c>
      <c r="G18" s="16">
        <f t="shared" si="20"/>
        <v>73.388888888888886</v>
      </c>
      <c r="H18" s="16">
        <f t="shared" si="20"/>
        <v>81.939710144927531</v>
      </c>
      <c r="I18" s="16">
        <f t="shared" si="20"/>
        <v>84.8</v>
      </c>
      <c r="J18" s="16">
        <f t="shared" ref="J18" si="21">SUM(J12:J17)</f>
        <v>115.5151515151515</v>
      </c>
      <c r="K18" s="16">
        <f t="shared" ref="K18:L18" si="22">SUM(K12:K17)</f>
        <v>172.58666666666664</v>
      </c>
      <c r="L18" s="16">
        <f t="shared" si="22"/>
        <v>61.111111111111114</v>
      </c>
      <c r="M18" s="16">
        <f t="shared" ref="M18" si="23">SUM(M12:M17)</f>
        <v>99.424637681159425</v>
      </c>
      <c r="N18" s="3"/>
    </row>
    <row r="19" spans="1:15" x14ac:dyDescent="0.25">
      <c r="A19" s="5"/>
      <c r="B19" s="8" t="s">
        <v>10</v>
      </c>
      <c r="C19" s="8"/>
      <c r="D19" s="26">
        <f>(D18/12)*(1/0.6)</f>
        <v>10.928362573099413</v>
      </c>
      <c r="E19" s="26">
        <f>(E18/12)*(1/0.6)</f>
        <v>15.308641975308642</v>
      </c>
      <c r="F19" s="26">
        <f t="shared" ref="F19:I19" si="24">(F18/12)*(1/0.6)</f>
        <v>23.837037037037035</v>
      </c>
      <c r="G19" s="26">
        <f t="shared" si="24"/>
        <v>10.192901234567902</v>
      </c>
      <c r="H19" s="26">
        <f t="shared" si="24"/>
        <v>11.380515297906602</v>
      </c>
      <c r="I19" s="26">
        <f t="shared" si="24"/>
        <v>11.777777777777779</v>
      </c>
      <c r="J19" s="26">
        <f t="shared" ref="J19" si="25">(J18/12)*(1/0.6)</f>
        <v>16.043771043771041</v>
      </c>
      <c r="K19" s="26">
        <f t="shared" ref="K19:L19" si="26">(K18/12)*(1/0.6)</f>
        <v>23.970370370370368</v>
      </c>
      <c r="L19" s="26">
        <f t="shared" si="26"/>
        <v>8.4876543209876552</v>
      </c>
      <c r="M19" s="26">
        <f t="shared" ref="M19" si="27">(M18/12)*(1/0.6)</f>
        <v>13.808977455716587</v>
      </c>
      <c r="N19" s="3"/>
      <c r="O19" s="1" t="s">
        <v>19</v>
      </c>
    </row>
    <row r="20" spans="1:15" s="4" customFormat="1" ht="26.1" customHeight="1" x14ac:dyDescent="0.2">
      <c r="A20" s="9"/>
      <c r="B20" s="10" t="s">
        <v>22</v>
      </c>
      <c r="C20" s="11" t="s">
        <v>23</v>
      </c>
      <c r="D20" s="17">
        <f>SUM(D19:H19)</f>
        <v>71.647458117919584</v>
      </c>
      <c r="E20" s="18"/>
      <c r="F20" s="18"/>
      <c r="G20" s="18"/>
      <c r="H20" s="18"/>
      <c r="I20" s="18"/>
      <c r="J20" s="18"/>
      <c r="K20" s="18"/>
      <c r="L20" s="18"/>
      <c r="M20" s="18"/>
      <c r="N20" s="4">
        <f>SUM(D20:M20)</f>
        <v>71.647458117919584</v>
      </c>
    </row>
    <row r="21" spans="1:15" ht="25.5" customHeight="1" x14ac:dyDescent="0.25">
      <c r="A21" s="5"/>
      <c r="B21" s="10" t="s">
        <v>24</v>
      </c>
      <c r="C21" s="11" t="s">
        <v>25</v>
      </c>
      <c r="D21" s="19">
        <f>SUM(I19:M19)</f>
        <v>74.088550968623437</v>
      </c>
      <c r="E21" s="15"/>
      <c r="F21" s="15"/>
      <c r="G21" s="15"/>
      <c r="H21" s="15"/>
      <c r="I21" s="15"/>
      <c r="J21" s="15"/>
      <c r="K21" s="15"/>
      <c r="L21" s="15"/>
      <c r="M21" s="15"/>
    </row>
    <row r="23" spans="1:15" ht="15" customHeight="1" x14ac:dyDescent="0.25">
      <c r="A23" s="27" t="s">
        <v>47</v>
      </c>
      <c r="B23" s="22" t="s">
        <v>48</v>
      </c>
      <c r="C23" s="22"/>
      <c r="D23" s="22"/>
      <c r="E23" s="22"/>
      <c r="G23" s="1" t="s">
        <v>28</v>
      </c>
      <c r="H23" s="1" t="s">
        <v>20</v>
      </c>
      <c r="N23">
        <f>13*18*0.7</f>
        <v>163.79999999999998</v>
      </c>
    </row>
    <row r="24" spans="1:15" ht="15" customHeight="1" x14ac:dyDescent="0.25">
      <c r="B24" s="22" t="s">
        <v>49</v>
      </c>
      <c r="G24" s="1" t="s">
        <v>29</v>
      </c>
      <c r="H24" s="1" t="s">
        <v>21</v>
      </c>
    </row>
    <row r="25" spans="1:15" ht="15" customHeight="1" x14ac:dyDescent="0.2">
      <c r="B25" s="22" t="s">
        <v>50</v>
      </c>
      <c r="G25" s="6" t="s">
        <v>30</v>
      </c>
      <c r="H25" s="6" t="s">
        <v>44</v>
      </c>
    </row>
    <row r="26" spans="1:15" ht="15.75" customHeight="1" x14ac:dyDescent="0.2">
      <c r="B26" s="28" t="s">
        <v>52</v>
      </c>
    </row>
    <row r="27" spans="1:15" ht="15.75" customHeight="1" x14ac:dyDescent="0.2"/>
    <row r="28" spans="1:15" ht="15.75" customHeight="1" x14ac:dyDescent="0.2"/>
    <row r="29" spans="1:15" ht="15.75" customHeight="1" x14ac:dyDescent="0.2"/>
    <row r="30" spans="1:15" ht="15.75" customHeight="1" x14ac:dyDescent="0.2"/>
    <row r="31" spans="1:15" ht="15.75" customHeight="1" x14ac:dyDescent="0.2"/>
    <row r="32" spans="1:15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</sheetData>
  <mergeCells count="4">
    <mergeCell ref="A2:M2"/>
    <mergeCell ref="A3:M3"/>
    <mergeCell ref="I4:M4"/>
    <mergeCell ref="D4:H4"/>
  </mergeCells>
  <pageMargins left="0.7" right="0.7" top="0.75" bottom="0.75" header="0" footer="0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R100"/>
  <sheetViews>
    <sheetView workbookViewId="0">
      <selection activeCell="O27" sqref="O27"/>
    </sheetView>
  </sheetViews>
  <sheetFormatPr defaultColWidth="14.375" defaultRowHeight="15" customHeight="1" x14ac:dyDescent="0.2"/>
  <cols>
    <col min="1" max="1" width="8.75" customWidth="1"/>
    <col min="2" max="2" width="14.75" customWidth="1"/>
    <col min="3" max="3" width="33.75" customWidth="1"/>
    <col min="4" max="11" width="8.75" customWidth="1"/>
  </cols>
  <sheetData>
    <row r="2" spans="1:18" ht="15" customHeight="1" x14ac:dyDescent="0.25">
      <c r="A2" s="54" t="s">
        <v>75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8" ht="15" customHeight="1" x14ac:dyDescent="0.25">
      <c r="A3" s="54" t="s">
        <v>37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</row>
    <row r="4" spans="1:18" ht="15" customHeight="1" x14ac:dyDescent="0.2">
      <c r="A4" s="24" t="s">
        <v>38</v>
      </c>
      <c r="B4" s="24" t="s">
        <v>39</v>
      </c>
      <c r="C4" s="24" t="s">
        <v>40</v>
      </c>
      <c r="D4" s="55" t="s">
        <v>41</v>
      </c>
      <c r="E4" s="56"/>
      <c r="F4" s="56"/>
      <c r="G4" s="56"/>
      <c r="H4" s="56"/>
      <c r="I4" s="59" t="s">
        <v>42</v>
      </c>
      <c r="J4" s="58"/>
      <c r="K4" s="58"/>
      <c r="L4" s="58"/>
      <c r="M4" s="58"/>
    </row>
    <row r="5" spans="1:18" ht="15" customHeight="1" x14ac:dyDescent="0.25">
      <c r="A5" s="5"/>
      <c r="B5" s="6" t="s">
        <v>43</v>
      </c>
      <c r="C5" s="5"/>
      <c r="D5" s="25" t="s">
        <v>69</v>
      </c>
      <c r="E5" s="25" t="s">
        <v>70</v>
      </c>
      <c r="F5" s="25" t="s">
        <v>71</v>
      </c>
      <c r="G5" s="25" t="s">
        <v>72</v>
      </c>
      <c r="H5" s="39" t="s">
        <v>73</v>
      </c>
      <c r="I5" s="34" t="s">
        <v>70</v>
      </c>
      <c r="J5" s="25"/>
      <c r="K5" s="25"/>
      <c r="L5" s="25"/>
      <c r="M5" s="25"/>
    </row>
    <row r="6" spans="1:18" ht="15" customHeight="1" x14ac:dyDescent="0.2">
      <c r="A6" s="5"/>
      <c r="B6" s="5" t="s">
        <v>0</v>
      </c>
      <c r="C6" s="5"/>
      <c r="D6" s="6">
        <v>1</v>
      </c>
      <c r="E6" s="6">
        <v>1</v>
      </c>
      <c r="F6" s="6">
        <v>1</v>
      </c>
      <c r="G6" s="6">
        <v>1</v>
      </c>
      <c r="H6" s="40">
        <v>1</v>
      </c>
      <c r="I6" s="35">
        <v>1</v>
      </c>
      <c r="J6" s="6"/>
      <c r="K6" s="6"/>
      <c r="L6" s="6"/>
      <c r="M6" s="6"/>
      <c r="N6" s="1"/>
    </row>
    <row r="7" spans="1:18" ht="15" customHeight="1" x14ac:dyDescent="0.2">
      <c r="A7" s="5"/>
      <c r="B7" s="6" t="s">
        <v>53</v>
      </c>
      <c r="C7" s="5"/>
      <c r="D7" s="6">
        <v>12</v>
      </c>
      <c r="E7" s="6">
        <v>10</v>
      </c>
      <c r="F7" s="6">
        <v>19</v>
      </c>
      <c r="G7" s="6">
        <v>17</v>
      </c>
      <c r="H7" s="40">
        <v>13</v>
      </c>
      <c r="I7" s="35">
        <v>8</v>
      </c>
      <c r="J7" s="6"/>
      <c r="K7" s="6"/>
      <c r="L7" s="6"/>
      <c r="M7" s="6"/>
      <c r="N7" s="1">
        <f>SUM(D7:M7)</f>
        <v>79</v>
      </c>
      <c r="O7">
        <f>(21.6+7.56)*0.3</f>
        <v>8.7479999999999993</v>
      </c>
      <c r="P7">
        <f>SUM(D7:G7)</f>
        <v>58</v>
      </c>
      <c r="Q7">
        <f>D7/P7</f>
        <v>0.20689655172413793</v>
      </c>
      <c r="R7" s="1">
        <f>13/56</f>
        <v>0.23214285714285715</v>
      </c>
    </row>
    <row r="8" spans="1:18" ht="15" customHeight="1" x14ac:dyDescent="0.2">
      <c r="A8" s="5"/>
      <c r="B8" s="6" t="s">
        <v>54</v>
      </c>
      <c r="C8" s="5"/>
      <c r="D8" s="6">
        <v>13</v>
      </c>
      <c r="E8" s="6">
        <v>10</v>
      </c>
      <c r="F8" s="6">
        <v>19</v>
      </c>
      <c r="G8" s="6">
        <v>17</v>
      </c>
      <c r="H8" s="40">
        <v>13</v>
      </c>
      <c r="I8" s="35">
        <v>8</v>
      </c>
      <c r="J8" s="6"/>
      <c r="K8" s="6"/>
      <c r="L8" s="6"/>
      <c r="M8" s="6"/>
      <c r="N8" s="1">
        <f>SUM(D8:M8)</f>
        <v>80</v>
      </c>
      <c r="R8">
        <f>D8/N8</f>
        <v>0.16250000000000001</v>
      </c>
    </row>
    <row r="9" spans="1:18" ht="15" customHeight="1" x14ac:dyDescent="0.2">
      <c r="A9" s="5"/>
      <c r="B9" s="6" t="s">
        <v>55</v>
      </c>
      <c r="C9" s="5"/>
      <c r="D9" s="6">
        <f>SUM(D7:D8)</f>
        <v>25</v>
      </c>
      <c r="E9" s="6">
        <f t="shared" ref="E9:I9" si="0">SUM(E7:E8)</f>
        <v>20</v>
      </c>
      <c r="F9" s="6">
        <f t="shared" si="0"/>
        <v>38</v>
      </c>
      <c r="G9" s="6">
        <f t="shared" si="0"/>
        <v>34</v>
      </c>
      <c r="H9" s="40">
        <f t="shared" si="0"/>
        <v>26</v>
      </c>
      <c r="I9" s="35">
        <f t="shared" si="0"/>
        <v>16</v>
      </c>
      <c r="J9" s="6"/>
      <c r="K9" s="6"/>
      <c r="L9" s="6"/>
      <c r="M9" s="6"/>
      <c r="N9" s="1"/>
    </row>
    <row r="10" spans="1:18" ht="15" customHeight="1" x14ac:dyDescent="0.2">
      <c r="A10" s="5"/>
      <c r="B10" s="6" t="s">
        <v>32</v>
      </c>
      <c r="C10" s="5" t="s">
        <v>56</v>
      </c>
      <c r="D10" s="14">
        <f>D7/D9</f>
        <v>0.48</v>
      </c>
      <c r="E10" s="14">
        <f t="shared" ref="E10:I10" si="1">E7/E9</f>
        <v>0.5</v>
      </c>
      <c r="F10" s="14">
        <f t="shared" si="1"/>
        <v>0.5</v>
      </c>
      <c r="G10" s="14">
        <f t="shared" si="1"/>
        <v>0.5</v>
      </c>
      <c r="H10" s="41">
        <f t="shared" si="1"/>
        <v>0.5</v>
      </c>
      <c r="I10" s="36">
        <f t="shared" si="1"/>
        <v>0.5</v>
      </c>
      <c r="J10" s="14"/>
      <c r="K10" s="14"/>
      <c r="L10" s="14"/>
      <c r="M10" s="14"/>
      <c r="N10" s="1"/>
    </row>
    <row r="11" spans="1:18" ht="15" customHeight="1" x14ac:dyDescent="0.2">
      <c r="A11" s="5"/>
      <c r="B11" s="6" t="s">
        <v>34</v>
      </c>
      <c r="C11" s="5" t="s">
        <v>57</v>
      </c>
      <c r="D11" s="14">
        <f>D8/D9</f>
        <v>0.52</v>
      </c>
      <c r="E11" s="14">
        <f t="shared" ref="E11:I11" si="2">E8/E9</f>
        <v>0.5</v>
      </c>
      <c r="F11" s="14">
        <f t="shared" si="2"/>
        <v>0.5</v>
      </c>
      <c r="G11" s="14">
        <f t="shared" si="2"/>
        <v>0.5</v>
      </c>
      <c r="H11" s="41">
        <f t="shared" si="2"/>
        <v>0.5</v>
      </c>
      <c r="I11" s="36">
        <f t="shared" si="2"/>
        <v>0.5</v>
      </c>
      <c r="J11" s="14"/>
      <c r="K11" s="14"/>
      <c r="L11" s="14"/>
      <c r="M11" s="14"/>
      <c r="N11" s="1"/>
    </row>
    <row r="12" spans="1:18" ht="15" customHeight="1" x14ac:dyDescent="0.25">
      <c r="A12" s="5">
        <v>1</v>
      </c>
      <c r="B12" s="5" t="s">
        <v>1</v>
      </c>
      <c r="C12" s="6" t="s">
        <v>65</v>
      </c>
      <c r="D12" s="15">
        <f>D7*D6*D10</f>
        <v>5.76</v>
      </c>
      <c r="E12" s="15">
        <f t="shared" ref="E12:I12" si="3">E7*E6*E10</f>
        <v>5</v>
      </c>
      <c r="F12" s="15">
        <f t="shared" si="3"/>
        <v>9.5</v>
      </c>
      <c r="G12" s="15">
        <f t="shared" si="3"/>
        <v>8.5</v>
      </c>
      <c r="H12" s="42">
        <f t="shared" si="3"/>
        <v>6.5</v>
      </c>
      <c r="I12" s="37">
        <f t="shared" si="3"/>
        <v>4</v>
      </c>
      <c r="J12" s="15"/>
      <c r="K12" s="15"/>
      <c r="L12" s="15"/>
      <c r="M12" s="15"/>
      <c r="N12" s="12"/>
      <c r="O12">
        <f>(D12+D13)*0.3</f>
        <v>3.7559999999999998</v>
      </c>
    </row>
    <row r="13" spans="1:18" ht="15" customHeight="1" x14ac:dyDescent="0.25">
      <c r="A13" s="5">
        <v>2</v>
      </c>
      <c r="B13" s="5" t="s">
        <v>2</v>
      </c>
      <c r="C13" s="6" t="s">
        <v>58</v>
      </c>
      <c r="D13" s="15">
        <f>D8*D6*D11</f>
        <v>6.76</v>
      </c>
      <c r="E13" s="15">
        <f t="shared" ref="E13:I13" si="4">E8*E6*E11</f>
        <v>5</v>
      </c>
      <c r="F13" s="15">
        <f t="shared" si="4"/>
        <v>9.5</v>
      </c>
      <c r="G13" s="15">
        <f t="shared" si="4"/>
        <v>8.5</v>
      </c>
      <c r="H13" s="42">
        <f t="shared" si="4"/>
        <v>6.5</v>
      </c>
      <c r="I13" s="37">
        <f t="shared" si="4"/>
        <v>4</v>
      </c>
      <c r="J13" s="15"/>
      <c r="K13" s="15"/>
      <c r="L13" s="15"/>
      <c r="M13" s="15"/>
      <c r="N13" s="13"/>
    </row>
    <row r="14" spans="1:18" ht="15" customHeight="1" x14ac:dyDescent="0.2">
      <c r="A14" s="5">
        <v>3</v>
      </c>
      <c r="B14" s="5" t="s">
        <v>3</v>
      </c>
      <c r="C14" s="5" t="s">
        <v>59</v>
      </c>
      <c r="D14" s="20">
        <f>(20*D6)*0.16</f>
        <v>3.2</v>
      </c>
      <c r="E14" s="20">
        <f>(25*E6)*0.16</f>
        <v>4</v>
      </c>
      <c r="F14" s="20">
        <f>(25*F6)*0.16</f>
        <v>4</v>
      </c>
      <c r="G14" s="20">
        <f>(20*G6)*0.16</f>
        <v>3.2</v>
      </c>
      <c r="H14" s="43">
        <f>(20*H6)*0.16</f>
        <v>3.2</v>
      </c>
      <c r="I14" s="48">
        <f>(25*I6)*0.16</f>
        <v>4</v>
      </c>
      <c r="J14" s="31"/>
      <c r="K14" s="31"/>
      <c r="L14" s="31"/>
      <c r="M14" s="31"/>
    </row>
    <row r="15" spans="1:18" ht="15" customHeight="1" x14ac:dyDescent="0.2">
      <c r="A15" s="5">
        <v>4</v>
      </c>
      <c r="B15" s="5" t="s">
        <v>5</v>
      </c>
      <c r="C15" s="6" t="s">
        <v>60</v>
      </c>
      <c r="D15" s="15">
        <f>(0)*0.5^2</f>
        <v>0</v>
      </c>
      <c r="E15" s="15">
        <f>(0)*0.5^2</f>
        <v>0</v>
      </c>
      <c r="F15" s="15">
        <f>(0)*0.5</f>
        <v>0</v>
      </c>
      <c r="G15" s="15">
        <f>(0)*0.5</f>
        <v>0</v>
      </c>
      <c r="H15" s="42">
        <f>(0)*0.5</f>
        <v>0</v>
      </c>
      <c r="I15" s="37">
        <f>(0)*0.5^2</f>
        <v>0</v>
      </c>
      <c r="J15" s="31"/>
      <c r="K15" s="31"/>
      <c r="L15" s="31"/>
      <c r="M15" s="31"/>
    </row>
    <row r="16" spans="1:18" ht="15" customHeight="1" x14ac:dyDescent="0.2">
      <c r="A16" s="5">
        <v>5</v>
      </c>
      <c r="B16" s="5" t="s">
        <v>6</v>
      </c>
      <c r="C16" s="21" t="s">
        <v>61</v>
      </c>
      <c r="D16" s="15">
        <f>(D12+D13)/6</f>
        <v>2.0866666666666664</v>
      </c>
      <c r="E16" s="15">
        <f t="shared" ref="E16:I16" si="5">(E12+E13)/6</f>
        <v>1.6666666666666667</v>
      </c>
      <c r="F16" s="15">
        <f t="shared" si="5"/>
        <v>3.1666666666666665</v>
      </c>
      <c r="G16" s="15">
        <f t="shared" si="5"/>
        <v>2.8333333333333335</v>
      </c>
      <c r="H16" s="42">
        <f t="shared" si="5"/>
        <v>2.1666666666666665</v>
      </c>
      <c r="I16" s="37">
        <f t="shared" si="5"/>
        <v>1.3333333333333333</v>
      </c>
      <c r="J16" s="31"/>
      <c r="K16" s="31"/>
      <c r="L16" s="31"/>
      <c r="M16" s="31"/>
    </row>
    <row r="17" spans="1:18" ht="15" customHeight="1" x14ac:dyDescent="0.2">
      <c r="A17" s="5">
        <v>6</v>
      </c>
      <c r="B17" s="7" t="s">
        <v>7</v>
      </c>
      <c r="C17" s="5" t="s">
        <v>62</v>
      </c>
      <c r="D17" s="29">
        <v>12</v>
      </c>
      <c r="E17" s="29">
        <v>12</v>
      </c>
      <c r="F17" s="29">
        <v>12</v>
      </c>
      <c r="G17" s="29">
        <v>12</v>
      </c>
      <c r="H17" s="44">
        <v>12</v>
      </c>
      <c r="I17" s="49">
        <v>12</v>
      </c>
      <c r="J17" s="32"/>
      <c r="K17" s="32"/>
      <c r="L17" s="32"/>
      <c r="M17" s="32"/>
      <c r="N17" s="2"/>
    </row>
    <row r="18" spans="1:18" ht="15" customHeight="1" x14ac:dyDescent="0.25">
      <c r="A18" s="5"/>
      <c r="B18" s="8" t="s">
        <v>9</v>
      </c>
      <c r="C18" s="8"/>
      <c r="D18" s="16">
        <f>SUM(D12:D17)</f>
        <v>29.806666666666665</v>
      </c>
      <c r="E18" s="16">
        <f>SUM(E12:E17)</f>
        <v>27.666666666666664</v>
      </c>
      <c r="F18" s="16">
        <f t="shared" ref="F18:I18" si="6">SUM(F12:F17)</f>
        <v>38.166666666666671</v>
      </c>
      <c r="G18" s="16">
        <f t="shared" si="6"/>
        <v>35.033333333333331</v>
      </c>
      <c r="H18" s="45">
        <f t="shared" si="6"/>
        <v>30.366666666666667</v>
      </c>
      <c r="I18" s="50">
        <f t="shared" si="6"/>
        <v>25.333333333333336</v>
      </c>
      <c r="J18" s="33"/>
      <c r="K18" s="33"/>
      <c r="L18" s="33"/>
      <c r="M18" s="33"/>
      <c r="N18" s="3"/>
    </row>
    <row r="19" spans="1:18" ht="15" customHeight="1" x14ac:dyDescent="0.25">
      <c r="A19" s="5"/>
      <c r="B19" s="8" t="s">
        <v>10</v>
      </c>
      <c r="C19" s="8"/>
      <c r="D19" s="26">
        <f t="shared" ref="D19:I19" si="7">(D18/16)*(1/0.6)</f>
        <v>3.1048611111111111</v>
      </c>
      <c r="E19" s="26">
        <f t="shared" si="7"/>
        <v>2.8819444444444442</v>
      </c>
      <c r="F19" s="26">
        <f t="shared" si="7"/>
        <v>3.9756944444444451</v>
      </c>
      <c r="G19" s="26">
        <f t="shared" si="7"/>
        <v>3.6493055555555554</v>
      </c>
      <c r="H19" s="46">
        <f t="shared" si="7"/>
        <v>3.1631944444444446</v>
      </c>
      <c r="I19" s="51">
        <f t="shared" si="7"/>
        <v>2.6388888888888893</v>
      </c>
      <c r="J19" s="33"/>
      <c r="K19" s="33"/>
      <c r="L19" s="33"/>
      <c r="M19" s="33"/>
      <c r="N19" s="3"/>
      <c r="O19" s="1" t="s">
        <v>19</v>
      </c>
    </row>
    <row r="20" spans="1:18" ht="33.75" customHeight="1" x14ac:dyDescent="0.2">
      <c r="A20" s="9"/>
      <c r="B20" s="10" t="s">
        <v>22</v>
      </c>
      <c r="C20" s="11" t="s">
        <v>63</v>
      </c>
      <c r="D20" s="17">
        <f>SUM(D19:H19)</f>
        <v>16.774999999999999</v>
      </c>
      <c r="E20" s="18"/>
      <c r="F20" s="18"/>
      <c r="G20" s="18"/>
      <c r="H20" s="47"/>
      <c r="I20" s="38"/>
      <c r="J20" s="18"/>
      <c r="K20" s="18"/>
      <c r="L20" s="18"/>
      <c r="M20" s="18"/>
      <c r="N20" s="4">
        <f>SUM(D20:M20)</f>
        <v>16.774999999999999</v>
      </c>
      <c r="O20" s="4"/>
      <c r="P20" s="4"/>
      <c r="Q20" s="4"/>
      <c r="R20" s="4"/>
    </row>
    <row r="21" spans="1:18" ht="31.5" customHeight="1" x14ac:dyDescent="0.25">
      <c r="A21" s="5"/>
      <c r="B21" s="10" t="s">
        <v>24</v>
      </c>
      <c r="C21" s="11" t="s">
        <v>64</v>
      </c>
      <c r="D21" s="19">
        <f>I19</f>
        <v>2.6388888888888893</v>
      </c>
      <c r="E21" s="15"/>
      <c r="F21" s="15"/>
      <c r="G21" s="15"/>
      <c r="H21" s="42"/>
      <c r="I21" s="37"/>
      <c r="J21" s="15"/>
      <c r="K21" s="15"/>
      <c r="L21" s="15"/>
      <c r="M21" s="15"/>
    </row>
    <row r="22" spans="1:18" ht="15.75" customHeight="1" x14ac:dyDescent="0.2"/>
    <row r="23" spans="1:18" ht="15.75" customHeight="1" x14ac:dyDescent="0.25">
      <c r="A23" s="27" t="s">
        <v>47</v>
      </c>
      <c r="B23" s="22" t="s">
        <v>48</v>
      </c>
      <c r="C23" s="22"/>
      <c r="D23" s="22"/>
      <c r="E23" s="22"/>
      <c r="G23" s="1" t="s">
        <v>28</v>
      </c>
      <c r="H23" s="1" t="s">
        <v>65</v>
      </c>
      <c r="N23">
        <f>13*18*0.7</f>
        <v>163.79999999999998</v>
      </c>
    </row>
    <row r="24" spans="1:18" ht="15.75" customHeight="1" x14ac:dyDescent="0.25">
      <c r="B24" s="22" t="s">
        <v>67</v>
      </c>
      <c r="G24" s="1" t="s">
        <v>29</v>
      </c>
      <c r="H24" s="1" t="s">
        <v>58</v>
      </c>
    </row>
    <row r="25" spans="1:18" ht="15.75" customHeight="1" x14ac:dyDescent="0.2">
      <c r="B25" s="22" t="s">
        <v>68</v>
      </c>
      <c r="G25" s="6" t="s">
        <v>30</v>
      </c>
      <c r="H25" s="6" t="s">
        <v>66</v>
      </c>
    </row>
    <row r="26" spans="1:18" ht="15.75" customHeight="1" x14ac:dyDescent="0.2">
      <c r="B26" s="28" t="s">
        <v>52</v>
      </c>
    </row>
    <row r="27" spans="1:18" ht="15.75" customHeight="1" x14ac:dyDescent="0.2"/>
    <row r="28" spans="1:18" ht="15.75" customHeight="1" x14ac:dyDescent="0.2"/>
    <row r="29" spans="1:18" ht="15.75" customHeight="1" x14ac:dyDescent="0.2"/>
    <row r="30" spans="1:18" ht="15.75" customHeight="1" x14ac:dyDescent="0.2"/>
    <row r="31" spans="1:18" ht="15.75" customHeight="1" x14ac:dyDescent="0.2"/>
    <row r="32" spans="1:18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</sheetData>
  <mergeCells count="4">
    <mergeCell ref="A2:M2"/>
    <mergeCell ref="A3:M3"/>
    <mergeCell ref="D4:H4"/>
    <mergeCell ref="I4:M4"/>
  </mergeCells>
  <pageMargins left="0.7" right="0.7" top="0.75" bottom="0.75" header="0" footer="0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R100"/>
  <sheetViews>
    <sheetView zoomScale="80" zoomScaleNormal="80" workbookViewId="0">
      <selection activeCell="D20" sqref="D20"/>
    </sheetView>
  </sheetViews>
  <sheetFormatPr defaultColWidth="14.375" defaultRowHeight="15" customHeight="1" x14ac:dyDescent="0.2"/>
  <cols>
    <col min="1" max="1" width="8.75" customWidth="1"/>
    <col min="2" max="2" width="14.75" customWidth="1"/>
    <col min="3" max="3" width="34.125" customWidth="1"/>
    <col min="4" max="11" width="8.75" customWidth="1"/>
  </cols>
  <sheetData>
    <row r="2" spans="1:18" ht="15" customHeight="1" x14ac:dyDescent="0.25">
      <c r="A2" s="54" t="s">
        <v>74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8" ht="15" customHeight="1" x14ac:dyDescent="0.25">
      <c r="A3" s="54" t="s">
        <v>37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</row>
    <row r="4" spans="1:18" ht="15" customHeight="1" x14ac:dyDescent="0.2">
      <c r="A4" s="24" t="s">
        <v>38</v>
      </c>
      <c r="B4" s="24" t="s">
        <v>39</v>
      </c>
      <c r="C4" s="24" t="s">
        <v>40</v>
      </c>
      <c r="D4" s="55" t="s">
        <v>41</v>
      </c>
      <c r="E4" s="56"/>
      <c r="F4" s="56"/>
      <c r="G4" s="56"/>
      <c r="H4" s="57"/>
      <c r="I4" s="58" t="s">
        <v>42</v>
      </c>
      <c r="J4" s="58"/>
      <c r="K4" s="58"/>
      <c r="L4" s="58"/>
      <c r="M4" s="58"/>
    </row>
    <row r="5" spans="1:18" ht="15" customHeight="1" x14ac:dyDescent="0.25">
      <c r="A5" s="5"/>
      <c r="B5" s="6" t="s">
        <v>43</v>
      </c>
      <c r="C5" s="5"/>
      <c r="D5" s="25" t="s">
        <v>69</v>
      </c>
      <c r="E5" s="25" t="s">
        <v>70</v>
      </c>
      <c r="F5" s="25" t="s">
        <v>71</v>
      </c>
      <c r="G5" s="25" t="s">
        <v>72</v>
      </c>
      <c r="H5" s="25" t="s">
        <v>73</v>
      </c>
      <c r="I5" s="25" t="s">
        <v>70</v>
      </c>
      <c r="J5" s="25" t="s">
        <v>71</v>
      </c>
      <c r="K5" s="25"/>
      <c r="L5" s="25"/>
      <c r="M5" s="25"/>
    </row>
    <row r="6" spans="1:18" ht="15" customHeight="1" x14ac:dyDescent="0.2">
      <c r="A6" s="5"/>
      <c r="B6" s="5" t="s">
        <v>0</v>
      </c>
      <c r="C6" s="5"/>
      <c r="D6" s="6">
        <v>1</v>
      </c>
      <c r="E6" s="6">
        <v>1</v>
      </c>
      <c r="F6" s="6">
        <v>1</v>
      </c>
      <c r="G6" s="6">
        <v>1</v>
      </c>
      <c r="H6" s="6">
        <v>1</v>
      </c>
      <c r="I6" s="6">
        <v>1</v>
      </c>
      <c r="J6" s="6">
        <v>1</v>
      </c>
      <c r="K6" s="52"/>
      <c r="L6" s="52"/>
      <c r="M6" s="52"/>
      <c r="N6" s="1"/>
    </row>
    <row r="7" spans="1:18" ht="15" customHeight="1" x14ac:dyDescent="0.2">
      <c r="A7" s="5"/>
      <c r="B7" s="6" t="s">
        <v>53</v>
      </c>
      <c r="C7" s="5"/>
      <c r="D7" s="6">
        <v>11</v>
      </c>
      <c r="E7" s="6">
        <v>13</v>
      </c>
      <c r="F7" s="6">
        <v>19</v>
      </c>
      <c r="G7" s="6">
        <v>19</v>
      </c>
      <c r="H7" s="6">
        <v>15</v>
      </c>
      <c r="I7" s="6">
        <v>10</v>
      </c>
      <c r="J7" s="6">
        <v>11</v>
      </c>
      <c r="K7" s="52"/>
      <c r="L7" s="52"/>
      <c r="M7" s="52"/>
      <c r="N7" s="1">
        <f>SUM(D7:M7)</f>
        <v>98</v>
      </c>
      <c r="O7">
        <f>(21.6+7.56)*0.3</f>
        <v>8.7479999999999993</v>
      </c>
      <c r="P7">
        <f>SUM(D7:G7)</f>
        <v>62</v>
      </c>
      <c r="Q7">
        <f>D7/P7</f>
        <v>0.17741935483870969</v>
      </c>
      <c r="R7" s="1">
        <f>13/56</f>
        <v>0.23214285714285715</v>
      </c>
    </row>
    <row r="8" spans="1:18" ht="15" customHeight="1" x14ac:dyDescent="0.2">
      <c r="A8" s="5"/>
      <c r="B8" s="6" t="s">
        <v>54</v>
      </c>
      <c r="C8" s="5"/>
      <c r="D8" s="6">
        <v>12</v>
      </c>
      <c r="E8" s="6">
        <v>13</v>
      </c>
      <c r="F8" s="6">
        <v>19</v>
      </c>
      <c r="G8" s="6">
        <v>19</v>
      </c>
      <c r="H8" s="6">
        <v>15</v>
      </c>
      <c r="I8" s="6">
        <v>10</v>
      </c>
      <c r="J8" s="6">
        <v>11</v>
      </c>
      <c r="K8" s="52"/>
      <c r="L8" s="52"/>
      <c r="M8" s="52"/>
      <c r="N8" s="1">
        <f>SUM(D8:M8)</f>
        <v>99</v>
      </c>
      <c r="R8">
        <f>D8/N8</f>
        <v>0.12121212121212122</v>
      </c>
    </row>
    <row r="9" spans="1:18" ht="15" customHeight="1" x14ac:dyDescent="0.2">
      <c r="A9" s="5"/>
      <c r="B9" s="6" t="s">
        <v>55</v>
      </c>
      <c r="C9" s="5"/>
      <c r="D9" s="6">
        <f>SUM(D7:D8)</f>
        <v>23</v>
      </c>
      <c r="E9" s="6">
        <f t="shared" ref="E9:J9" si="0">SUM(E7:E8)</f>
        <v>26</v>
      </c>
      <c r="F9" s="6">
        <f t="shared" si="0"/>
        <v>38</v>
      </c>
      <c r="G9" s="6">
        <f t="shared" si="0"/>
        <v>38</v>
      </c>
      <c r="H9" s="6">
        <f t="shared" si="0"/>
        <v>30</v>
      </c>
      <c r="I9" s="6">
        <f t="shared" si="0"/>
        <v>20</v>
      </c>
      <c r="J9" s="6">
        <f t="shared" si="0"/>
        <v>22</v>
      </c>
      <c r="K9" s="52"/>
      <c r="L9" s="52"/>
      <c r="M9" s="52"/>
      <c r="N9" s="1"/>
    </row>
    <row r="10" spans="1:18" ht="15" customHeight="1" x14ac:dyDescent="0.2">
      <c r="A10" s="5"/>
      <c r="B10" s="6" t="s">
        <v>32</v>
      </c>
      <c r="C10" s="5" t="s">
        <v>56</v>
      </c>
      <c r="D10" s="14">
        <f>D7/D9</f>
        <v>0.47826086956521741</v>
      </c>
      <c r="E10" s="14">
        <f t="shared" ref="E10:J10" si="1">E7/E9</f>
        <v>0.5</v>
      </c>
      <c r="F10" s="14">
        <f t="shared" si="1"/>
        <v>0.5</v>
      </c>
      <c r="G10" s="14">
        <f t="shared" si="1"/>
        <v>0.5</v>
      </c>
      <c r="H10" s="14">
        <f t="shared" si="1"/>
        <v>0.5</v>
      </c>
      <c r="I10" s="14">
        <f t="shared" si="1"/>
        <v>0.5</v>
      </c>
      <c r="J10" s="14">
        <f t="shared" si="1"/>
        <v>0.5</v>
      </c>
      <c r="K10" s="53"/>
      <c r="L10" s="53"/>
      <c r="M10" s="53"/>
      <c r="N10" s="1"/>
    </row>
    <row r="11" spans="1:18" ht="15" customHeight="1" x14ac:dyDescent="0.2">
      <c r="A11" s="5"/>
      <c r="B11" s="6" t="s">
        <v>34</v>
      </c>
      <c r="C11" s="5" t="s">
        <v>57</v>
      </c>
      <c r="D11" s="14">
        <f>D8/D9</f>
        <v>0.52173913043478259</v>
      </c>
      <c r="E11" s="14">
        <f t="shared" ref="E11:J11" si="2">E8/E9</f>
        <v>0.5</v>
      </c>
      <c r="F11" s="14">
        <f t="shared" si="2"/>
        <v>0.5</v>
      </c>
      <c r="G11" s="14">
        <f t="shared" si="2"/>
        <v>0.5</v>
      </c>
      <c r="H11" s="14">
        <f t="shared" si="2"/>
        <v>0.5</v>
      </c>
      <c r="I11" s="14">
        <f t="shared" si="2"/>
        <v>0.5</v>
      </c>
      <c r="J11" s="14">
        <f t="shared" si="2"/>
        <v>0.5</v>
      </c>
      <c r="K11" s="53"/>
      <c r="L11" s="53"/>
      <c r="M11" s="53"/>
      <c r="N11" s="1"/>
    </row>
    <row r="12" spans="1:18" ht="15" customHeight="1" x14ac:dyDescent="0.25">
      <c r="A12" s="5">
        <v>1</v>
      </c>
      <c r="B12" s="5" t="s">
        <v>1</v>
      </c>
      <c r="C12" s="6" t="s">
        <v>20</v>
      </c>
      <c r="D12" s="15">
        <f>D7*D6*D10</f>
        <v>5.2608695652173916</v>
      </c>
      <c r="E12" s="15">
        <f t="shared" ref="E12:J12" si="3">E7*E6*E10</f>
        <v>6.5</v>
      </c>
      <c r="F12" s="15">
        <f t="shared" si="3"/>
        <v>9.5</v>
      </c>
      <c r="G12" s="15">
        <f t="shared" si="3"/>
        <v>9.5</v>
      </c>
      <c r="H12" s="15">
        <f t="shared" si="3"/>
        <v>7.5</v>
      </c>
      <c r="I12" s="15">
        <f t="shared" si="3"/>
        <v>5</v>
      </c>
      <c r="J12" s="15">
        <f t="shared" si="3"/>
        <v>5.5</v>
      </c>
      <c r="K12" s="31"/>
      <c r="L12" s="31"/>
      <c r="M12" s="31"/>
      <c r="N12" s="12"/>
      <c r="O12">
        <f>(D12+D13)*0.3</f>
        <v>3.4565217391304341</v>
      </c>
    </row>
    <row r="13" spans="1:18" ht="15" customHeight="1" x14ac:dyDescent="0.25">
      <c r="A13" s="5">
        <v>2</v>
      </c>
      <c r="B13" s="5" t="s">
        <v>2</v>
      </c>
      <c r="C13" s="6" t="s">
        <v>58</v>
      </c>
      <c r="D13" s="15">
        <f>D8*D6*D11</f>
        <v>6.2608695652173907</v>
      </c>
      <c r="E13" s="15">
        <f t="shared" ref="E13:J13" si="4">E8*E6*E11</f>
        <v>6.5</v>
      </c>
      <c r="F13" s="15">
        <f t="shared" si="4"/>
        <v>9.5</v>
      </c>
      <c r="G13" s="15">
        <f t="shared" si="4"/>
        <v>9.5</v>
      </c>
      <c r="H13" s="15">
        <f t="shared" si="4"/>
        <v>7.5</v>
      </c>
      <c r="I13" s="15">
        <f t="shared" si="4"/>
        <v>5</v>
      </c>
      <c r="J13" s="15">
        <f t="shared" si="4"/>
        <v>5.5</v>
      </c>
      <c r="K13" s="31"/>
      <c r="L13" s="31"/>
      <c r="M13" s="31"/>
      <c r="N13" s="13"/>
    </row>
    <row r="14" spans="1:18" ht="15" customHeight="1" x14ac:dyDescent="0.2">
      <c r="A14" s="5">
        <v>3</v>
      </c>
      <c r="B14" s="5" t="s">
        <v>3</v>
      </c>
      <c r="C14" s="5" t="s">
        <v>59</v>
      </c>
      <c r="D14" s="20">
        <f>(20*D6)*0.16</f>
        <v>3.2</v>
      </c>
      <c r="E14" s="20">
        <f>(25*E6)*0.16</f>
        <v>4</v>
      </c>
      <c r="F14" s="20">
        <f>(25*F6)*0.16</f>
        <v>4</v>
      </c>
      <c r="G14" s="20">
        <f>(20*G6)*0.16</f>
        <v>3.2</v>
      </c>
      <c r="H14" s="20">
        <f>(20*H6)*0.16</f>
        <v>3.2</v>
      </c>
      <c r="I14" s="20">
        <f>(25*I6)*0.16</f>
        <v>4</v>
      </c>
      <c r="J14" s="20">
        <f>(25*J6)*0.16</f>
        <v>4</v>
      </c>
      <c r="K14" s="31"/>
      <c r="L14" s="31"/>
      <c r="M14" s="31"/>
    </row>
    <row r="15" spans="1:18" ht="15" customHeight="1" x14ac:dyDescent="0.2">
      <c r="A15" s="5">
        <v>4</v>
      </c>
      <c r="B15" s="5" t="s">
        <v>5</v>
      </c>
      <c r="C15" s="6" t="s">
        <v>60</v>
      </c>
      <c r="D15" s="15">
        <f>(0)*0.5^2</f>
        <v>0</v>
      </c>
      <c r="E15" s="15">
        <f>(0)*0.5^2</f>
        <v>0</v>
      </c>
      <c r="F15" s="15">
        <f>(0)*0.5</f>
        <v>0</v>
      </c>
      <c r="G15" s="15">
        <f>(0)*0.5</f>
        <v>0</v>
      </c>
      <c r="H15" s="15">
        <f>(0)*0.5</f>
        <v>0</v>
      </c>
      <c r="I15" s="15">
        <f>(0)*0.5^2</f>
        <v>0</v>
      </c>
      <c r="J15" s="15">
        <f t="shared" ref="J15" si="5">(0)*0.5^2</f>
        <v>0</v>
      </c>
      <c r="K15" s="31"/>
      <c r="L15" s="31"/>
      <c r="M15" s="31"/>
    </row>
    <row r="16" spans="1:18" ht="15" customHeight="1" x14ac:dyDescent="0.2">
      <c r="A16" s="5">
        <v>5</v>
      </c>
      <c r="B16" s="5" t="s">
        <v>6</v>
      </c>
      <c r="C16" s="21" t="s">
        <v>61</v>
      </c>
      <c r="D16" s="15">
        <f>(D12+D13)/6</f>
        <v>1.9202898550724636</v>
      </c>
      <c r="E16" s="15">
        <f t="shared" ref="E16:J16" si="6">(E12+E13)/6</f>
        <v>2.1666666666666665</v>
      </c>
      <c r="F16" s="15">
        <f t="shared" si="6"/>
        <v>3.1666666666666665</v>
      </c>
      <c r="G16" s="15">
        <f t="shared" si="6"/>
        <v>3.1666666666666665</v>
      </c>
      <c r="H16" s="15">
        <f t="shared" si="6"/>
        <v>2.5</v>
      </c>
      <c r="I16" s="15">
        <f t="shared" si="6"/>
        <v>1.6666666666666667</v>
      </c>
      <c r="J16" s="15">
        <f t="shared" si="6"/>
        <v>1.8333333333333333</v>
      </c>
      <c r="K16" s="31"/>
      <c r="L16" s="31"/>
      <c r="M16" s="31"/>
    </row>
    <row r="17" spans="1:18" ht="15" customHeight="1" x14ac:dyDescent="0.2">
      <c r="A17" s="5">
        <v>6</v>
      </c>
      <c r="B17" s="7" t="s">
        <v>7</v>
      </c>
      <c r="C17" s="6" t="s">
        <v>62</v>
      </c>
      <c r="D17" s="29">
        <v>12</v>
      </c>
      <c r="E17" s="29">
        <v>12</v>
      </c>
      <c r="F17" s="29">
        <v>12</v>
      </c>
      <c r="G17" s="29">
        <v>12</v>
      </c>
      <c r="H17" s="29">
        <v>12</v>
      </c>
      <c r="I17" s="29">
        <v>12</v>
      </c>
      <c r="J17" s="29">
        <v>12</v>
      </c>
      <c r="K17" s="32"/>
      <c r="L17" s="32"/>
      <c r="M17" s="32"/>
      <c r="N17" s="2"/>
    </row>
    <row r="18" spans="1:18" ht="15" customHeight="1" x14ac:dyDescent="0.25">
      <c r="A18" s="5"/>
      <c r="B18" s="8" t="s">
        <v>9</v>
      </c>
      <c r="C18" s="8"/>
      <c r="D18" s="16">
        <f>SUM(D12:D17)</f>
        <v>28.642028985507245</v>
      </c>
      <c r="E18" s="16">
        <f>SUM(E12:E17)</f>
        <v>31.166666666666668</v>
      </c>
      <c r="F18" s="16">
        <f t="shared" ref="F18:J18" si="7">SUM(F12:F17)</f>
        <v>38.166666666666671</v>
      </c>
      <c r="G18" s="16">
        <f t="shared" si="7"/>
        <v>37.366666666666667</v>
      </c>
      <c r="H18" s="16">
        <f t="shared" si="7"/>
        <v>32.700000000000003</v>
      </c>
      <c r="I18" s="16">
        <f t="shared" si="7"/>
        <v>27.666666666666664</v>
      </c>
      <c r="J18" s="16">
        <f t="shared" si="7"/>
        <v>28.833333333333332</v>
      </c>
      <c r="K18" s="33"/>
      <c r="L18" s="33"/>
      <c r="M18" s="33"/>
      <c r="N18" s="3"/>
    </row>
    <row r="19" spans="1:18" ht="15" customHeight="1" x14ac:dyDescent="0.25">
      <c r="A19" s="5"/>
      <c r="B19" s="8" t="s">
        <v>10</v>
      </c>
      <c r="C19" s="8"/>
      <c r="D19" s="26">
        <f t="shared" ref="D19:J19" si="8">(D18/16)*(1/0.6)</f>
        <v>2.9835446859903381</v>
      </c>
      <c r="E19" s="26">
        <f t="shared" si="8"/>
        <v>3.2465277777777781</v>
      </c>
      <c r="F19" s="26">
        <f t="shared" si="8"/>
        <v>3.9756944444444451</v>
      </c>
      <c r="G19" s="26">
        <f t="shared" si="8"/>
        <v>3.8923611111111112</v>
      </c>
      <c r="H19" s="26">
        <f t="shared" si="8"/>
        <v>3.4062500000000004</v>
      </c>
      <c r="I19" s="26">
        <f t="shared" si="8"/>
        <v>2.8819444444444442</v>
      </c>
      <c r="J19" s="26">
        <f t="shared" si="8"/>
        <v>3.0034722222222223</v>
      </c>
      <c r="K19" s="33"/>
      <c r="L19" s="33"/>
      <c r="M19" s="33"/>
      <c r="N19" s="3"/>
      <c r="O19" s="1" t="s">
        <v>19</v>
      </c>
    </row>
    <row r="20" spans="1:18" ht="29.25" customHeight="1" x14ac:dyDescent="0.2">
      <c r="A20" s="9"/>
      <c r="B20" s="10" t="s">
        <v>22</v>
      </c>
      <c r="C20" s="11" t="s">
        <v>63</v>
      </c>
      <c r="D20" s="17">
        <f>SUM(D19:H19)</f>
        <v>17.504378019323674</v>
      </c>
      <c r="E20" s="18"/>
      <c r="F20" s="18"/>
      <c r="G20" s="18"/>
      <c r="H20" s="18"/>
      <c r="I20" s="18"/>
      <c r="J20" s="18"/>
      <c r="K20" s="18"/>
      <c r="L20" s="18"/>
      <c r="M20" s="18"/>
      <c r="N20" s="4">
        <f>SUM(D20:M20)</f>
        <v>17.504378019323674</v>
      </c>
      <c r="O20" s="4"/>
      <c r="P20" s="4"/>
      <c r="Q20" s="4"/>
      <c r="R20" s="4"/>
    </row>
    <row r="21" spans="1:18" ht="31.5" customHeight="1" x14ac:dyDescent="0.25">
      <c r="A21" s="5"/>
      <c r="B21" s="10" t="s">
        <v>24</v>
      </c>
      <c r="C21" s="11" t="s">
        <v>64</v>
      </c>
      <c r="D21" s="19">
        <f>SUM(I19:J19)</f>
        <v>5.8854166666666661</v>
      </c>
      <c r="E21" s="15"/>
      <c r="F21" s="15"/>
      <c r="G21" s="15"/>
      <c r="H21" s="15"/>
      <c r="I21" s="15"/>
      <c r="J21" s="15"/>
      <c r="K21" s="15"/>
      <c r="L21" s="15"/>
      <c r="M21" s="15"/>
    </row>
    <row r="22" spans="1:18" ht="15.75" customHeight="1" x14ac:dyDescent="0.2"/>
    <row r="23" spans="1:18" ht="15.75" customHeight="1" x14ac:dyDescent="0.25">
      <c r="A23" s="27" t="s">
        <v>47</v>
      </c>
      <c r="B23" s="22" t="s">
        <v>48</v>
      </c>
      <c r="C23" s="22"/>
      <c r="D23" s="22"/>
      <c r="E23" s="22"/>
      <c r="G23" s="1" t="s">
        <v>28</v>
      </c>
      <c r="H23" s="1" t="s">
        <v>65</v>
      </c>
      <c r="N23">
        <f>13*18*0.7</f>
        <v>163.79999999999998</v>
      </c>
    </row>
    <row r="24" spans="1:18" ht="15.75" customHeight="1" x14ac:dyDescent="0.25">
      <c r="B24" s="22" t="s">
        <v>67</v>
      </c>
      <c r="G24" s="1" t="s">
        <v>29</v>
      </c>
      <c r="H24" s="1" t="s">
        <v>58</v>
      </c>
    </row>
    <row r="25" spans="1:18" ht="15.75" customHeight="1" x14ac:dyDescent="0.2">
      <c r="B25" s="22" t="s">
        <v>68</v>
      </c>
      <c r="G25" s="6" t="s">
        <v>30</v>
      </c>
      <c r="H25" s="6" t="s">
        <v>66</v>
      </c>
    </row>
    <row r="26" spans="1:18" ht="15.75" customHeight="1" x14ac:dyDescent="0.2">
      <c r="B26" s="28" t="s">
        <v>52</v>
      </c>
    </row>
    <row r="27" spans="1:18" ht="15.75" customHeight="1" x14ac:dyDescent="0.2"/>
    <row r="28" spans="1:18" ht="15.75" customHeight="1" x14ac:dyDescent="0.2"/>
    <row r="29" spans="1:18" ht="15.75" customHeight="1" x14ac:dyDescent="0.2"/>
    <row r="30" spans="1:18" ht="15.75" customHeight="1" x14ac:dyDescent="0.2"/>
    <row r="31" spans="1:18" ht="15.75" customHeight="1" x14ac:dyDescent="0.2"/>
    <row r="32" spans="1:18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</sheetData>
  <mergeCells count="4">
    <mergeCell ref="A2:M2"/>
    <mergeCell ref="A3:M3"/>
    <mergeCell ref="D4:H4"/>
    <mergeCell ref="I4:M4"/>
  </mergeCells>
  <pageMargins left="0.7" right="0.7" top="0.75" bottom="0.75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5DF2D1-2729-4B37-91F1-69BA5CC0EB61}">
  <dimension ref="A2:AJ25"/>
  <sheetViews>
    <sheetView tabSelected="1" zoomScale="60" zoomScaleNormal="60" workbookViewId="0">
      <selection activeCell="D20" sqref="D20"/>
    </sheetView>
  </sheetViews>
  <sheetFormatPr defaultRowHeight="14.25" x14ac:dyDescent="0.2"/>
  <cols>
    <col min="2" max="2" width="23.875" customWidth="1"/>
    <col min="3" max="3" width="33.625" customWidth="1"/>
    <col min="26" max="26" width="13.75" customWidth="1"/>
    <col min="27" max="27" width="12.375" customWidth="1"/>
    <col min="28" max="28" width="17.125" customWidth="1"/>
    <col min="29" max="31" width="15.75" customWidth="1"/>
  </cols>
  <sheetData>
    <row r="2" spans="1:36" ht="18" x14ac:dyDescent="0.25">
      <c r="A2" s="54" t="s">
        <v>74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</row>
    <row r="3" spans="1:36" ht="18" x14ac:dyDescent="0.25">
      <c r="A3" s="54" t="s">
        <v>37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</row>
    <row r="4" spans="1:36" ht="15" x14ac:dyDescent="0.2">
      <c r="A4" s="30" t="s">
        <v>38</v>
      </c>
      <c r="B4" s="30" t="s">
        <v>39</v>
      </c>
      <c r="C4" s="30" t="s">
        <v>40</v>
      </c>
      <c r="D4" s="55" t="s">
        <v>78</v>
      </c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</row>
    <row r="5" spans="1:36" ht="45" x14ac:dyDescent="0.25">
      <c r="A5" s="5"/>
      <c r="B5" s="6"/>
      <c r="C5" s="5"/>
      <c r="D5" s="30" t="s">
        <v>76</v>
      </c>
      <c r="E5" s="30" t="s">
        <v>83</v>
      </c>
      <c r="F5" s="30" t="s">
        <v>77</v>
      </c>
      <c r="G5" s="30" t="s">
        <v>79</v>
      </c>
      <c r="H5" s="30" t="s">
        <v>80</v>
      </c>
      <c r="I5" s="30" t="s">
        <v>81</v>
      </c>
      <c r="J5" s="30" t="s">
        <v>82</v>
      </c>
      <c r="K5" s="30" t="s">
        <v>84</v>
      </c>
      <c r="L5" s="30" t="s">
        <v>85</v>
      </c>
      <c r="M5" s="30" t="s">
        <v>86</v>
      </c>
      <c r="N5" s="30" t="s">
        <v>87</v>
      </c>
      <c r="O5" s="30" t="s">
        <v>88</v>
      </c>
      <c r="P5" s="30" t="s">
        <v>89</v>
      </c>
      <c r="Q5" s="30" t="s">
        <v>90</v>
      </c>
      <c r="R5" s="63" t="s">
        <v>91</v>
      </c>
      <c r="S5" s="63" t="s">
        <v>92</v>
      </c>
      <c r="T5" s="30" t="s">
        <v>93</v>
      </c>
      <c r="U5" s="63" t="s">
        <v>94</v>
      </c>
      <c r="V5" s="63" t="s">
        <v>95</v>
      </c>
      <c r="W5" s="30" t="s">
        <v>96</v>
      </c>
      <c r="X5" s="30" t="s">
        <v>97</v>
      </c>
      <c r="Y5" s="30" t="s">
        <v>98</v>
      </c>
      <c r="Z5" s="30" t="s">
        <v>99</v>
      </c>
      <c r="AA5" s="30" t="s">
        <v>100</v>
      </c>
      <c r="AB5" s="61" t="s">
        <v>101</v>
      </c>
      <c r="AC5" s="61" t="s">
        <v>102</v>
      </c>
      <c r="AD5" s="61" t="s">
        <v>103</v>
      </c>
      <c r="AE5" s="61" t="s">
        <v>104</v>
      </c>
    </row>
    <row r="6" spans="1:36" x14ac:dyDescent="0.2">
      <c r="A6" s="5"/>
      <c r="B6" s="5" t="s">
        <v>0</v>
      </c>
      <c r="C6" s="5"/>
      <c r="D6" s="6">
        <v>1</v>
      </c>
      <c r="E6" s="6">
        <v>1</v>
      </c>
      <c r="F6" s="6">
        <v>1</v>
      </c>
      <c r="G6" s="6">
        <v>1</v>
      </c>
      <c r="H6" s="6">
        <v>1</v>
      </c>
      <c r="I6" s="6">
        <v>1</v>
      </c>
      <c r="J6" s="6">
        <v>1</v>
      </c>
      <c r="K6" s="6">
        <v>1</v>
      </c>
      <c r="L6" s="6">
        <v>1</v>
      </c>
      <c r="M6" s="6">
        <v>1</v>
      </c>
      <c r="N6" s="6">
        <v>1</v>
      </c>
      <c r="O6" s="6">
        <v>1</v>
      </c>
      <c r="P6" s="6">
        <v>1</v>
      </c>
      <c r="Q6" s="6">
        <v>1</v>
      </c>
      <c r="R6" s="6">
        <v>1</v>
      </c>
      <c r="S6" s="6">
        <v>1</v>
      </c>
      <c r="T6" s="6">
        <v>1</v>
      </c>
      <c r="U6" s="6">
        <v>1</v>
      </c>
      <c r="V6" s="6">
        <v>1</v>
      </c>
      <c r="W6" s="6">
        <v>1</v>
      </c>
      <c r="X6" s="6">
        <v>1</v>
      </c>
      <c r="Y6" s="6">
        <v>1</v>
      </c>
      <c r="Z6" s="6">
        <v>1</v>
      </c>
      <c r="AA6" s="6">
        <v>1</v>
      </c>
      <c r="AB6" s="6">
        <v>1</v>
      </c>
      <c r="AC6" s="6">
        <v>1</v>
      </c>
      <c r="AD6" s="6">
        <v>1</v>
      </c>
      <c r="AE6" s="6">
        <v>1</v>
      </c>
      <c r="AF6" s="1"/>
    </row>
    <row r="7" spans="1:36" x14ac:dyDescent="0.2">
      <c r="A7" s="5"/>
      <c r="B7" s="6" t="s">
        <v>53</v>
      </c>
      <c r="C7" s="60"/>
      <c r="D7" s="6">
        <v>47</v>
      </c>
      <c r="E7" s="6">
        <v>11</v>
      </c>
      <c r="F7" s="6">
        <v>12</v>
      </c>
      <c r="G7" s="6">
        <v>13</v>
      </c>
      <c r="H7" s="6">
        <v>26</v>
      </c>
      <c r="I7" s="6">
        <v>5</v>
      </c>
      <c r="J7" s="6">
        <v>11</v>
      </c>
      <c r="K7" s="6">
        <v>660</v>
      </c>
      <c r="L7" s="6">
        <v>40</v>
      </c>
      <c r="M7" s="6">
        <v>29</v>
      </c>
      <c r="N7" s="6">
        <v>15</v>
      </c>
      <c r="O7" s="6">
        <v>44</v>
      </c>
      <c r="P7" s="6">
        <v>39.5</v>
      </c>
      <c r="Q7" s="6">
        <v>47</v>
      </c>
      <c r="R7" s="6">
        <v>8</v>
      </c>
      <c r="S7" s="6">
        <v>25</v>
      </c>
      <c r="T7" s="6">
        <v>20.5</v>
      </c>
      <c r="U7" s="6">
        <v>26</v>
      </c>
      <c r="V7" s="6">
        <v>8</v>
      </c>
      <c r="W7" s="6">
        <v>21</v>
      </c>
      <c r="X7" s="6">
        <v>5</v>
      </c>
      <c r="Y7" s="6">
        <v>6</v>
      </c>
      <c r="Z7" s="6">
        <v>64</v>
      </c>
      <c r="AA7" s="6">
        <v>108</v>
      </c>
      <c r="AB7" s="6">
        <v>60</v>
      </c>
      <c r="AC7" s="6">
        <v>88</v>
      </c>
      <c r="AD7" s="6">
        <v>26</v>
      </c>
      <c r="AE7" s="6">
        <v>24</v>
      </c>
      <c r="AF7" s="1">
        <f>SUM(D7:AE7)</f>
        <v>1489</v>
      </c>
      <c r="AG7">
        <f>(21.6+7.56)*0.3</f>
        <v>8.7479999999999993</v>
      </c>
      <c r="AH7">
        <f>SUM(D7:G7)</f>
        <v>83</v>
      </c>
      <c r="AI7">
        <f>D7/AH7</f>
        <v>0.5662650602409639</v>
      </c>
      <c r="AJ7" s="1">
        <f>13/56</f>
        <v>0.23214285714285715</v>
      </c>
    </row>
    <row r="8" spans="1:36" x14ac:dyDescent="0.2">
      <c r="A8" s="5"/>
      <c r="B8" s="6" t="s">
        <v>54</v>
      </c>
      <c r="C8" s="60"/>
      <c r="D8" s="6">
        <v>23</v>
      </c>
      <c r="E8" s="6">
        <v>21</v>
      </c>
      <c r="F8" s="6">
        <v>20</v>
      </c>
      <c r="G8" s="6">
        <v>11</v>
      </c>
      <c r="H8" s="6">
        <v>14</v>
      </c>
      <c r="I8" s="6">
        <v>0</v>
      </c>
      <c r="J8" s="6">
        <v>0</v>
      </c>
      <c r="K8" s="6">
        <v>780</v>
      </c>
      <c r="L8" s="6">
        <v>0</v>
      </c>
      <c r="M8" s="6">
        <v>4</v>
      </c>
      <c r="N8" s="6">
        <v>3</v>
      </c>
      <c r="O8" s="6">
        <v>15</v>
      </c>
      <c r="P8" s="6">
        <v>19.5</v>
      </c>
      <c r="Q8" s="6">
        <v>14</v>
      </c>
      <c r="R8" s="6">
        <v>24</v>
      </c>
      <c r="S8" s="6">
        <v>12</v>
      </c>
      <c r="T8" s="6">
        <v>12.5</v>
      </c>
      <c r="U8" s="6">
        <v>18</v>
      </c>
      <c r="V8" s="6">
        <v>18</v>
      </c>
      <c r="W8" s="6">
        <v>19</v>
      </c>
      <c r="X8" s="6">
        <v>4</v>
      </c>
      <c r="Y8" s="6">
        <v>4</v>
      </c>
      <c r="Z8" s="6">
        <v>86</v>
      </c>
      <c r="AA8" s="6">
        <v>132</v>
      </c>
      <c r="AB8" s="6">
        <v>180</v>
      </c>
      <c r="AC8" s="6">
        <v>552</v>
      </c>
      <c r="AD8" s="6">
        <v>94</v>
      </c>
      <c r="AE8" s="6">
        <v>96</v>
      </c>
      <c r="AF8" s="1">
        <f>SUM(D8:AE8)</f>
        <v>2176</v>
      </c>
      <c r="AJ8">
        <f>D8/AF8</f>
        <v>1.0569852941176471E-2</v>
      </c>
    </row>
    <row r="9" spans="1:36" x14ac:dyDescent="0.2">
      <c r="A9" s="5"/>
      <c r="B9" s="6" t="s">
        <v>55</v>
      </c>
      <c r="C9" s="5"/>
      <c r="D9" s="6">
        <f>SUM(D7:D8)</f>
        <v>70</v>
      </c>
      <c r="E9" s="6">
        <f t="shared" ref="E9:J9" si="0">SUM(E7:E8)</f>
        <v>32</v>
      </c>
      <c r="F9" s="6">
        <f t="shared" si="0"/>
        <v>32</v>
      </c>
      <c r="G9" s="6">
        <f t="shared" si="0"/>
        <v>24</v>
      </c>
      <c r="H9" s="6">
        <f t="shared" si="0"/>
        <v>40</v>
      </c>
      <c r="I9" s="6">
        <f t="shared" si="0"/>
        <v>5</v>
      </c>
      <c r="J9" s="6">
        <f t="shared" si="0"/>
        <v>11</v>
      </c>
      <c r="K9" s="6">
        <f t="shared" ref="K9:AE9" si="1">SUM(K7:K8)</f>
        <v>1440</v>
      </c>
      <c r="L9" s="6">
        <f t="shared" si="1"/>
        <v>40</v>
      </c>
      <c r="M9" s="6">
        <f t="shared" si="1"/>
        <v>33</v>
      </c>
      <c r="N9" s="6">
        <f t="shared" si="1"/>
        <v>18</v>
      </c>
      <c r="O9" s="6">
        <f t="shared" si="1"/>
        <v>59</v>
      </c>
      <c r="P9" s="6">
        <f t="shared" si="1"/>
        <v>59</v>
      </c>
      <c r="Q9" s="6">
        <f t="shared" si="1"/>
        <v>61</v>
      </c>
      <c r="R9" s="6">
        <f t="shared" si="1"/>
        <v>32</v>
      </c>
      <c r="S9" s="6">
        <f t="shared" si="1"/>
        <v>37</v>
      </c>
      <c r="T9" s="6">
        <f t="shared" si="1"/>
        <v>33</v>
      </c>
      <c r="U9" s="6">
        <f t="shared" si="1"/>
        <v>44</v>
      </c>
      <c r="V9" s="6">
        <f t="shared" si="1"/>
        <v>26</v>
      </c>
      <c r="W9" s="6">
        <f t="shared" si="1"/>
        <v>40</v>
      </c>
      <c r="X9" s="6">
        <f t="shared" si="1"/>
        <v>9</v>
      </c>
      <c r="Y9" s="6">
        <f t="shared" si="1"/>
        <v>10</v>
      </c>
      <c r="Z9" s="6">
        <f t="shared" si="1"/>
        <v>150</v>
      </c>
      <c r="AA9" s="6">
        <f t="shared" si="1"/>
        <v>240</v>
      </c>
      <c r="AB9" s="6">
        <f t="shared" si="1"/>
        <v>240</v>
      </c>
      <c r="AC9" s="6">
        <f t="shared" si="1"/>
        <v>640</v>
      </c>
      <c r="AD9" s="6">
        <f t="shared" si="1"/>
        <v>120</v>
      </c>
      <c r="AE9" s="6">
        <f t="shared" si="1"/>
        <v>120</v>
      </c>
      <c r="AF9" s="1"/>
    </row>
    <row r="10" spans="1:36" x14ac:dyDescent="0.2">
      <c r="A10" s="5"/>
      <c r="B10" s="6" t="s">
        <v>32</v>
      </c>
      <c r="C10" s="5" t="s">
        <v>56</v>
      </c>
      <c r="D10" s="14">
        <f>D7/D9</f>
        <v>0.67142857142857137</v>
      </c>
      <c r="E10" s="14">
        <f t="shared" ref="E10:J10" si="2">E7/E9</f>
        <v>0.34375</v>
      </c>
      <c r="F10" s="14">
        <f t="shared" si="2"/>
        <v>0.375</v>
      </c>
      <c r="G10" s="14">
        <f t="shared" si="2"/>
        <v>0.54166666666666663</v>
      </c>
      <c r="H10" s="14">
        <f t="shared" si="2"/>
        <v>0.65</v>
      </c>
      <c r="I10" s="14">
        <f t="shared" si="2"/>
        <v>1</v>
      </c>
      <c r="J10" s="14">
        <f t="shared" si="2"/>
        <v>1</v>
      </c>
      <c r="K10" s="14">
        <f t="shared" ref="K10:AE10" si="3">K7/K9</f>
        <v>0.45833333333333331</v>
      </c>
      <c r="L10" s="14">
        <f t="shared" si="3"/>
        <v>1</v>
      </c>
      <c r="M10" s="14">
        <f t="shared" si="3"/>
        <v>0.87878787878787878</v>
      </c>
      <c r="N10" s="14">
        <f t="shared" si="3"/>
        <v>0.83333333333333337</v>
      </c>
      <c r="O10" s="14">
        <f t="shared" si="3"/>
        <v>0.74576271186440679</v>
      </c>
      <c r="P10" s="14">
        <f t="shared" si="3"/>
        <v>0.66949152542372881</v>
      </c>
      <c r="Q10" s="14">
        <f t="shared" si="3"/>
        <v>0.77049180327868849</v>
      </c>
      <c r="R10" s="14">
        <f t="shared" si="3"/>
        <v>0.25</v>
      </c>
      <c r="S10" s="14">
        <f t="shared" si="3"/>
        <v>0.67567567567567566</v>
      </c>
      <c r="T10" s="14">
        <f t="shared" si="3"/>
        <v>0.62121212121212122</v>
      </c>
      <c r="U10" s="14">
        <f t="shared" si="3"/>
        <v>0.59090909090909094</v>
      </c>
      <c r="V10" s="14">
        <f t="shared" si="3"/>
        <v>0.30769230769230771</v>
      </c>
      <c r="W10" s="14">
        <f t="shared" si="3"/>
        <v>0.52500000000000002</v>
      </c>
      <c r="X10" s="14">
        <f t="shared" si="3"/>
        <v>0.55555555555555558</v>
      </c>
      <c r="Y10" s="14">
        <f t="shared" si="3"/>
        <v>0.6</v>
      </c>
      <c r="Z10" s="14">
        <f t="shared" si="3"/>
        <v>0.42666666666666669</v>
      </c>
      <c r="AA10" s="14">
        <f t="shared" si="3"/>
        <v>0.45</v>
      </c>
      <c r="AB10" s="14">
        <f t="shared" si="3"/>
        <v>0.25</v>
      </c>
      <c r="AC10" s="14">
        <f t="shared" si="3"/>
        <v>0.13750000000000001</v>
      </c>
      <c r="AD10" s="14">
        <f t="shared" si="3"/>
        <v>0.21666666666666667</v>
      </c>
      <c r="AE10" s="14">
        <f t="shared" si="3"/>
        <v>0.2</v>
      </c>
      <c r="AF10" s="1"/>
    </row>
    <row r="11" spans="1:36" x14ac:dyDescent="0.2">
      <c r="A11" s="5"/>
      <c r="B11" s="6" t="s">
        <v>34</v>
      </c>
      <c r="C11" s="5" t="s">
        <v>57</v>
      </c>
      <c r="D11" s="14">
        <f>D8/D9</f>
        <v>0.32857142857142857</v>
      </c>
      <c r="E11" s="14">
        <f t="shared" ref="E11:J11" si="4">E8/E9</f>
        <v>0.65625</v>
      </c>
      <c r="F11" s="14">
        <f t="shared" si="4"/>
        <v>0.625</v>
      </c>
      <c r="G11" s="14">
        <f t="shared" si="4"/>
        <v>0.45833333333333331</v>
      </c>
      <c r="H11" s="14">
        <f t="shared" si="4"/>
        <v>0.35</v>
      </c>
      <c r="I11" s="14">
        <f t="shared" si="4"/>
        <v>0</v>
      </c>
      <c r="J11" s="14">
        <f t="shared" si="4"/>
        <v>0</v>
      </c>
      <c r="K11" s="14">
        <f t="shared" ref="K11:AE11" si="5">K8/K9</f>
        <v>0.54166666666666663</v>
      </c>
      <c r="L11" s="14">
        <f t="shared" si="5"/>
        <v>0</v>
      </c>
      <c r="M11" s="14">
        <f t="shared" si="5"/>
        <v>0.12121212121212122</v>
      </c>
      <c r="N11" s="14">
        <f t="shared" si="5"/>
        <v>0.16666666666666666</v>
      </c>
      <c r="O11" s="14">
        <f t="shared" si="5"/>
        <v>0.25423728813559321</v>
      </c>
      <c r="P11" s="14">
        <f t="shared" si="5"/>
        <v>0.33050847457627119</v>
      </c>
      <c r="Q11" s="14">
        <f t="shared" si="5"/>
        <v>0.22950819672131148</v>
      </c>
      <c r="R11" s="14">
        <f t="shared" si="5"/>
        <v>0.75</v>
      </c>
      <c r="S11" s="14">
        <f t="shared" si="5"/>
        <v>0.32432432432432434</v>
      </c>
      <c r="T11" s="14">
        <f t="shared" si="5"/>
        <v>0.37878787878787878</v>
      </c>
      <c r="U11" s="14">
        <f t="shared" si="5"/>
        <v>0.40909090909090912</v>
      </c>
      <c r="V11" s="14">
        <f t="shared" si="5"/>
        <v>0.69230769230769229</v>
      </c>
      <c r="W11" s="14">
        <f t="shared" si="5"/>
        <v>0.47499999999999998</v>
      </c>
      <c r="X11" s="14">
        <f t="shared" si="5"/>
        <v>0.44444444444444442</v>
      </c>
      <c r="Y11" s="14">
        <f t="shared" si="5"/>
        <v>0.4</v>
      </c>
      <c r="Z11" s="14">
        <f t="shared" si="5"/>
        <v>0.57333333333333336</v>
      </c>
      <c r="AA11" s="14">
        <f t="shared" si="5"/>
        <v>0.55000000000000004</v>
      </c>
      <c r="AB11" s="14">
        <f t="shared" si="5"/>
        <v>0.75</v>
      </c>
      <c r="AC11" s="14">
        <f t="shared" si="5"/>
        <v>0.86250000000000004</v>
      </c>
      <c r="AD11" s="14">
        <f t="shared" si="5"/>
        <v>0.78333333333333333</v>
      </c>
      <c r="AE11" s="14">
        <f t="shared" si="5"/>
        <v>0.8</v>
      </c>
      <c r="AF11" s="1"/>
    </row>
    <row r="12" spans="1:36" ht="17.25" x14ac:dyDescent="0.25">
      <c r="A12" s="5">
        <v>1</v>
      </c>
      <c r="B12" s="5" t="s">
        <v>1</v>
      </c>
      <c r="C12" s="6" t="s">
        <v>20</v>
      </c>
      <c r="D12" s="15">
        <f>D7*D6*D10</f>
        <v>31.557142857142853</v>
      </c>
      <c r="E12" s="15">
        <f t="shared" ref="E12:J12" si="6">E7*E6*E10</f>
        <v>3.78125</v>
      </c>
      <c r="F12" s="15">
        <f t="shared" si="6"/>
        <v>4.5</v>
      </c>
      <c r="G12" s="15">
        <f t="shared" si="6"/>
        <v>7.0416666666666661</v>
      </c>
      <c r="H12" s="15">
        <f t="shared" si="6"/>
        <v>16.900000000000002</v>
      </c>
      <c r="I12" s="15">
        <f t="shared" si="6"/>
        <v>5</v>
      </c>
      <c r="J12" s="15">
        <f t="shared" si="6"/>
        <v>11</v>
      </c>
      <c r="K12" s="15">
        <f t="shared" ref="K12:AE12" si="7">K7*K6*K10</f>
        <v>302.5</v>
      </c>
      <c r="L12" s="15">
        <f t="shared" si="7"/>
        <v>40</v>
      </c>
      <c r="M12" s="15">
        <f t="shared" si="7"/>
        <v>25.484848484848484</v>
      </c>
      <c r="N12" s="15">
        <f t="shared" si="7"/>
        <v>12.5</v>
      </c>
      <c r="O12" s="15">
        <f t="shared" si="7"/>
        <v>32.813559322033896</v>
      </c>
      <c r="P12" s="15">
        <f t="shared" si="7"/>
        <v>26.444915254237287</v>
      </c>
      <c r="Q12" s="15">
        <f t="shared" si="7"/>
        <v>36.213114754098356</v>
      </c>
      <c r="R12" s="15">
        <f t="shared" si="7"/>
        <v>2</v>
      </c>
      <c r="S12" s="15">
        <f t="shared" si="7"/>
        <v>16.891891891891891</v>
      </c>
      <c r="T12" s="15">
        <f t="shared" si="7"/>
        <v>12.734848484848484</v>
      </c>
      <c r="U12" s="15">
        <f t="shared" si="7"/>
        <v>15.363636363636365</v>
      </c>
      <c r="V12" s="15">
        <f t="shared" si="7"/>
        <v>2.4615384615384617</v>
      </c>
      <c r="W12" s="15">
        <f t="shared" si="7"/>
        <v>11.025</v>
      </c>
      <c r="X12" s="15">
        <f t="shared" si="7"/>
        <v>2.7777777777777777</v>
      </c>
      <c r="Y12" s="15">
        <f t="shared" si="7"/>
        <v>3.5999999999999996</v>
      </c>
      <c r="Z12" s="15">
        <f t="shared" si="7"/>
        <v>27.306666666666668</v>
      </c>
      <c r="AA12" s="15">
        <f t="shared" si="7"/>
        <v>48.6</v>
      </c>
      <c r="AB12" s="15">
        <f t="shared" si="7"/>
        <v>15</v>
      </c>
      <c r="AC12" s="15">
        <f t="shared" si="7"/>
        <v>12.100000000000001</v>
      </c>
      <c r="AD12" s="15">
        <f t="shared" si="7"/>
        <v>5.6333333333333337</v>
      </c>
      <c r="AE12" s="15">
        <f t="shared" si="7"/>
        <v>4.8000000000000007</v>
      </c>
      <c r="AF12" s="12"/>
      <c r="AG12">
        <f>(D12+D13)*0.3</f>
        <v>11.734285714285713</v>
      </c>
    </row>
    <row r="13" spans="1:36" ht="17.25" x14ac:dyDescent="0.25">
      <c r="A13" s="5">
        <v>2</v>
      </c>
      <c r="B13" s="5" t="s">
        <v>2</v>
      </c>
      <c r="C13" s="6" t="s">
        <v>58</v>
      </c>
      <c r="D13" s="15">
        <f>D8*D6*D11</f>
        <v>7.5571428571428569</v>
      </c>
      <c r="E13" s="15">
        <f t="shared" ref="E13:J13" si="8">E8*E6*E11</f>
        <v>13.78125</v>
      </c>
      <c r="F13" s="15">
        <f t="shared" si="8"/>
        <v>12.5</v>
      </c>
      <c r="G13" s="15">
        <f t="shared" si="8"/>
        <v>5.0416666666666661</v>
      </c>
      <c r="H13" s="15">
        <f t="shared" si="8"/>
        <v>4.8999999999999995</v>
      </c>
      <c r="I13" s="15">
        <f t="shared" si="8"/>
        <v>0</v>
      </c>
      <c r="J13" s="15">
        <f t="shared" si="8"/>
        <v>0</v>
      </c>
      <c r="K13" s="15">
        <f t="shared" ref="K13:AE13" si="9">K8*K6*K11</f>
        <v>422.49999999999994</v>
      </c>
      <c r="L13" s="15">
        <f t="shared" si="9"/>
        <v>0</v>
      </c>
      <c r="M13" s="15">
        <f t="shared" si="9"/>
        <v>0.48484848484848486</v>
      </c>
      <c r="N13" s="15">
        <f t="shared" si="9"/>
        <v>0.5</v>
      </c>
      <c r="O13" s="15">
        <f t="shared" si="9"/>
        <v>3.8135593220338979</v>
      </c>
      <c r="P13" s="15">
        <f t="shared" si="9"/>
        <v>6.4449152542372881</v>
      </c>
      <c r="Q13" s="15">
        <f t="shared" si="9"/>
        <v>3.2131147540983607</v>
      </c>
      <c r="R13" s="15">
        <f t="shared" si="9"/>
        <v>18</v>
      </c>
      <c r="S13" s="15">
        <f t="shared" si="9"/>
        <v>3.8918918918918921</v>
      </c>
      <c r="T13" s="15">
        <f t="shared" si="9"/>
        <v>4.7348484848484844</v>
      </c>
      <c r="U13" s="15">
        <f t="shared" si="9"/>
        <v>7.3636363636363642</v>
      </c>
      <c r="V13" s="15">
        <f t="shared" si="9"/>
        <v>12.461538461538462</v>
      </c>
      <c r="W13" s="15">
        <f t="shared" si="9"/>
        <v>9.0250000000000004</v>
      </c>
      <c r="X13" s="15">
        <f t="shared" si="9"/>
        <v>1.7777777777777777</v>
      </c>
      <c r="Y13" s="15">
        <f t="shared" si="9"/>
        <v>1.6</v>
      </c>
      <c r="Z13" s="15">
        <f t="shared" si="9"/>
        <v>49.306666666666672</v>
      </c>
      <c r="AA13" s="15">
        <f t="shared" si="9"/>
        <v>72.600000000000009</v>
      </c>
      <c r="AB13" s="15">
        <f t="shared" si="9"/>
        <v>135</v>
      </c>
      <c r="AC13" s="15">
        <f t="shared" si="9"/>
        <v>476.1</v>
      </c>
      <c r="AD13" s="15">
        <f t="shared" si="9"/>
        <v>73.633333333333326</v>
      </c>
      <c r="AE13" s="15">
        <f t="shared" si="9"/>
        <v>76.800000000000011</v>
      </c>
      <c r="AF13" s="13"/>
    </row>
    <row r="14" spans="1:36" ht="15" x14ac:dyDescent="0.25">
      <c r="A14" s="5">
        <v>3</v>
      </c>
      <c r="B14" s="5" t="s">
        <v>3</v>
      </c>
      <c r="C14" s="60" t="s">
        <v>59</v>
      </c>
      <c r="D14" s="20">
        <f>(24*D6)*0.16</f>
        <v>3.84</v>
      </c>
      <c r="E14" s="20">
        <f>(24*E6)*0.16</f>
        <v>3.84</v>
      </c>
      <c r="F14" s="64">
        <f>(24*F6)*0.16</f>
        <v>3.84</v>
      </c>
      <c r="G14" s="64">
        <f>(24*G6)*0.16</f>
        <v>3.84</v>
      </c>
      <c r="H14" s="64">
        <f>(24*H6)*0.16</f>
        <v>3.84</v>
      </c>
      <c r="I14" s="64">
        <f>(24*I6)*0.16</f>
        <v>3.84</v>
      </c>
      <c r="J14" s="64">
        <f>(24*J6)*0.16</f>
        <v>3.84</v>
      </c>
      <c r="K14" s="64">
        <f>(24*K6)*0.16</f>
        <v>3.84</v>
      </c>
      <c r="L14" s="64">
        <f>(24*L6)*0.16</f>
        <v>3.84</v>
      </c>
      <c r="M14" s="64">
        <f>(24*M6)*0.16</f>
        <v>3.84</v>
      </c>
      <c r="N14" s="64">
        <f>(24*N6)*0.16</f>
        <v>3.84</v>
      </c>
      <c r="O14" s="64">
        <f>(24*O6)*0.16</f>
        <v>3.84</v>
      </c>
      <c r="P14" s="64">
        <f>(24*P6)*0.16</f>
        <v>3.84</v>
      </c>
      <c r="Q14" s="64">
        <f>(24*Q6)*0.16</f>
        <v>3.84</v>
      </c>
      <c r="R14" s="20">
        <f>(15*R6)*0.16</f>
        <v>2.4</v>
      </c>
      <c r="S14" s="20">
        <f>(15*S6)*0.16</f>
        <v>2.4</v>
      </c>
      <c r="T14" s="64">
        <f>(24*T6)*0.16</f>
        <v>3.84</v>
      </c>
      <c r="U14" s="20">
        <f>(15*U6)*0.16</f>
        <v>2.4</v>
      </c>
      <c r="V14" s="20">
        <f>(15*V6)*0.16</f>
        <v>2.4</v>
      </c>
      <c r="W14" s="64">
        <f>(24*W6)*0.16</f>
        <v>3.84</v>
      </c>
      <c r="X14" s="64">
        <f>(24*X6)*0.16</f>
        <v>3.84</v>
      </c>
      <c r="Y14" s="64">
        <f>(24*Y6)*0.16</f>
        <v>3.84</v>
      </c>
      <c r="Z14" s="64">
        <f>(24*Z6)*0.16</f>
        <v>3.84</v>
      </c>
      <c r="AA14" s="64">
        <f>(24*AA6)*0.16</f>
        <v>3.84</v>
      </c>
      <c r="AB14" s="64">
        <f>(24*AB6)*0.16</f>
        <v>3.84</v>
      </c>
      <c r="AC14" s="64">
        <f>(24*AC6)*0.16</f>
        <v>3.84</v>
      </c>
      <c r="AD14" s="64">
        <f>(24*AD6)*0.16</f>
        <v>3.84</v>
      </c>
      <c r="AE14" s="64">
        <f>(24*AE6)*0.16</f>
        <v>3.84</v>
      </c>
    </row>
    <row r="15" spans="1:36" x14ac:dyDescent="0.2">
      <c r="A15" s="5">
        <v>4</v>
      </c>
      <c r="B15" s="5" t="s">
        <v>5</v>
      </c>
      <c r="C15" s="6" t="s">
        <v>60</v>
      </c>
      <c r="D15" s="15">
        <f>(0)*0.5^2</f>
        <v>0</v>
      </c>
      <c r="E15" s="15">
        <f>(0)*0.5^2</f>
        <v>0</v>
      </c>
      <c r="F15" s="15">
        <f>(0)*0.5</f>
        <v>0</v>
      </c>
      <c r="G15" s="15">
        <f>(0)*0.5</f>
        <v>0</v>
      </c>
      <c r="H15" s="15">
        <f>(0)*0.5</f>
        <v>0</v>
      </c>
      <c r="I15" s="15">
        <f>(0)*0.5^2</f>
        <v>0</v>
      </c>
      <c r="J15" s="15">
        <f t="shared" ref="J15:AE15" si="10">(0)*0.5^2</f>
        <v>0</v>
      </c>
      <c r="K15" s="15">
        <f t="shared" si="10"/>
        <v>0</v>
      </c>
      <c r="L15" s="15">
        <f t="shared" si="10"/>
        <v>0</v>
      </c>
      <c r="M15" s="15">
        <f t="shared" si="10"/>
        <v>0</v>
      </c>
      <c r="N15" s="15">
        <f t="shared" si="10"/>
        <v>0</v>
      </c>
      <c r="O15" s="15">
        <f t="shared" si="10"/>
        <v>0</v>
      </c>
      <c r="P15" s="15">
        <f t="shared" si="10"/>
        <v>0</v>
      </c>
      <c r="Q15" s="15">
        <f t="shared" si="10"/>
        <v>0</v>
      </c>
      <c r="R15" s="15">
        <f t="shared" si="10"/>
        <v>0</v>
      </c>
      <c r="S15" s="15">
        <f t="shared" si="10"/>
        <v>0</v>
      </c>
      <c r="T15" s="15">
        <f t="shared" si="10"/>
        <v>0</v>
      </c>
      <c r="U15" s="15">
        <f t="shared" si="10"/>
        <v>0</v>
      </c>
      <c r="V15" s="15">
        <f t="shared" si="10"/>
        <v>0</v>
      </c>
      <c r="W15" s="15">
        <f t="shared" si="10"/>
        <v>0</v>
      </c>
      <c r="X15" s="15">
        <f t="shared" si="10"/>
        <v>0</v>
      </c>
      <c r="Y15" s="15">
        <f t="shared" si="10"/>
        <v>0</v>
      </c>
      <c r="Z15" s="15">
        <f t="shared" si="10"/>
        <v>0</v>
      </c>
      <c r="AA15" s="15">
        <f t="shared" si="10"/>
        <v>0</v>
      </c>
      <c r="AB15" s="15">
        <f t="shared" si="10"/>
        <v>0</v>
      </c>
      <c r="AC15" s="15">
        <f t="shared" si="10"/>
        <v>0</v>
      </c>
      <c r="AD15" s="15">
        <f t="shared" si="10"/>
        <v>0</v>
      </c>
      <c r="AE15" s="15">
        <f t="shared" si="10"/>
        <v>0</v>
      </c>
    </row>
    <row r="16" spans="1:36" x14ac:dyDescent="0.2">
      <c r="A16" s="5">
        <v>5</v>
      </c>
      <c r="B16" s="5" t="s">
        <v>6</v>
      </c>
      <c r="C16" s="21" t="s">
        <v>61</v>
      </c>
      <c r="D16" s="15">
        <f>(D12+D13)/6</f>
        <v>6.519047619047619</v>
      </c>
      <c r="E16" s="15">
        <f t="shared" ref="E16:J16" si="11">(E12+E13)/6</f>
        <v>2.9270833333333335</v>
      </c>
      <c r="F16" s="15">
        <f t="shared" si="11"/>
        <v>2.8333333333333335</v>
      </c>
      <c r="G16" s="15">
        <f t="shared" si="11"/>
        <v>2.0138888888888888</v>
      </c>
      <c r="H16" s="15">
        <f t="shared" si="11"/>
        <v>3.6333333333333333</v>
      </c>
      <c r="I16" s="15">
        <f t="shared" si="11"/>
        <v>0.83333333333333337</v>
      </c>
      <c r="J16" s="15">
        <f t="shared" si="11"/>
        <v>1.8333333333333333</v>
      </c>
      <c r="K16" s="15">
        <f t="shared" ref="K16:AE16" si="12">(K12+K13)/6</f>
        <v>120.83333333333333</v>
      </c>
      <c r="L16" s="15">
        <f t="shared" si="12"/>
        <v>6.666666666666667</v>
      </c>
      <c r="M16" s="15">
        <f t="shared" si="12"/>
        <v>4.3282828282828278</v>
      </c>
      <c r="N16" s="15">
        <f t="shared" si="12"/>
        <v>2.1666666666666665</v>
      </c>
      <c r="O16" s="15">
        <f t="shared" si="12"/>
        <v>6.1045197740112984</v>
      </c>
      <c r="P16" s="15">
        <f t="shared" si="12"/>
        <v>5.481638418079096</v>
      </c>
      <c r="Q16" s="15">
        <f t="shared" si="12"/>
        <v>6.5710382513661196</v>
      </c>
      <c r="R16" s="15">
        <f t="shared" si="12"/>
        <v>3.3333333333333335</v>
      </c>
      <c r="S16" s="15">
        <f t="shared" si="12"/>
        <v>3.4639639639639639</v>
      </c>
      <c r="T16" s="15">
        <f t="shared" si="12"/>
        <v>2.9116161616161613</v>
      </c>
      <c r="U16" s="15">
        <f t="shared" si="12"/>
        <v>3.7878787878787885</v>
      </c>
      <c r="V16" s="15">
        <f t="shared" si="12"/>
        <v>2.4871794871794872</v>
      </c>
      <c r="W16" s="15">
        <f t="shared" si="12"/>
        <v>3.3416666666666668</v>
      </c>
      <c r="X16" s="15">
        <f t="shared" si="12"/>
        <v>0.75925925925925919</v>
      </c>
      <c r="Y16" s="15">
        <f t="shared" si="12"/>
        <v>0.86666666666666659</v>
      </c>
      <c r="Z16" s="15">
        <f t="shared" si="12"/>
        <v>12.76888888888889</v>
      </c>
      <c r="AA16" s="15">
        <f t="shared" si="12"/>
        <v>20.200000000000003</v>
      </c>
      <c r="AB16" s="15">
        <f t="shared" si="12"/>
        <v>25</v>
      </c>
      <c r="AC16" s="15">
        <f t="shared" si="12"/>
        <v>81.366666666666674</v>
      </c>
      <c r="AD16" s="15">
        <f t="shared" si="12"/>
        <v>13.21111111111111</v>
      </c>
      <c r="AE16" s="15">
        <f t="shared" si="12"/>
        <v>13.600000000000001</v>
      </c>
    </row>
    <row r="17" spans="1:36" x14ac:dyDescent="0.2">
      <c r="A17" s="5">
        <v>6</v>
      </c>
      <c r="B17" s="7" t="s">
        <v>7</v>
      </c>
      <c r="C17" s="6" t="s">
        <v>62</v>
      </c>
      <c r="D17" s="29">
        <v>12</v>
      </c>
      <c r="E17" s="29">
        <v>12</v>
      </c>
      <c r="F17" s="29">
        <v>12</v>
      </c>
      <c r="G17" s="29">
        <v>12</v>
      </c>
      <c r="H17" s="29">
        <v>12</v>
      </c>
      <c r="I17" s="29">
        <v>12</v>
      </c>
      <c r="J17" s="29">
        <v>12</v>
      </c>
      <c r="K17" s="29">
        <v>12</v>
      </c>
      <c r="L17" s="29">
        <v>12</v>
      </c>
      <c r="M17" s="29">
        <v>12</v>
      </c>
      <c r="N17" s="29">
        <v>12</v>
      </c>
      <c r="O17" s="29">
        <v>12</v>
      </c>
      <c r="P17" s="29">
        <v>12</v>
      </c>
      <c r="Q17" s="29">
        <v>12</v>
      </c>
      <c r="R17" s="29">
        <v>12</v>
      </c>
      <c r="S17" s="29">
        <v>12</v>
      </c>
      <c r="T17" s="29">
        <v>12</v>
      </c>
      <c r="U17" s="29">
        <v>12</v>
      </c>
      <c r="V17" s="29">
        <v>12</v>
      </c>
      <c r="W17" s="29">
        <v>12</v>
      </c>
      <c r="X17" s="29">
        <v>12</v>
      </c>
      <c r="Y17" s="29">
        <v>12</v>
      </c>
      <c r="Z17" s="29">
        <v>12</v>
      </c>
      <c r="AA17" s="29">
        <v>12</v>
      </c>
      <c r="AB17" s="29">
        <v>12</v>
      </c>
      <c r="AC17" s="29">
        <v>12</v>
      </c>
      <c r="AD17" s="29">
        <v>12</v>
      </c>
      <c r="AE17" s="29">
        <v>12</v>
      </c>
      <c r="AF17" s="2"/>
    </row>
    <row r="18" spans="1:36" ht="15" x14ac:dyDescent="0.25">
      <c r="A18" s="5"/>
      <c r="B18" s="8" t="s">
        <v>9</v>
      </c>
      <c r="C18" s="8"/>
      <c r="D18" s="16">
        <f>SUM(D12:D17)</f>
        <v>61.473333333333336</v>
      </c>
      <c r="E18" s="16">
        <f>SUM(E12:E17)</f>
        <v>36.329583333333332</v>
      </c>
      <c r="F18" s="16">
        <f t="shared" ref="F18:J18" si="13">SUM(F12:F17)</f>
        <v>35.673333333333332</v>
      </c>
      <c r="G18" s="16">
        <f t="shared" si="13"/>
        <v>29.937222222222221</v>
      </c>
      <c r="H18" s="16">
        <f t="shared" si="13"/>
        <v>41.273333333333333</v>
      </c>
      <c r="I18" s="16">
        <f t="shared" si="13"/>
        <v>21.673333333333332</v>
      </c>
      <c r="J18" s="16">
        <f t="shared" si="13"/>
        <v>28.673333333333332</v>
      </c>
      <c r="K18" s="16">
        <f t="shared" ref="K18:AE18" si="14">SUM(K12:K17)</f>
        <v>861.6733333333334</v>
      </c>
      <c r="L18" s="16">
        <f t="shared" si="14"/>
        <v>62.506666666666668</v>
      </c>
      <c r="M18" s="16">
        <f t="shared" si="14"/>
        <v>46.137979797979796</v>
      </c>
      <c r="N18" s="16">
        <f t="shared" si="14"/>
        <v>31.006666666666668</v>
      </c>
      <c r="O18" s="16">
        <f t="shared" si="14"/>
        <v>58.571638418079097</v>
      </c>
      <c r="P18" s="16">
        <f t="shared" si="14"/>
        <v>54.211468926553671</v>
      </c>
      <c r="Q18" s="16">
        <f t="shared" si="14"/>
        <v>61.837267759562835</v>
      </c>
      <c r="R18" s="16">
        <f t="shared" si="14"/>
        <v>37.733333333333334</v>
      </c>
      <c r="S18" s="16">
        <f t="shared" si="14"/>
        <v>38.647747747747744</v>
      </c>
      <c r="T18" s="16">
        <f t="shared" si="14"/>
        <v>36.221313131313131</v>
      </c>
      <c r="U18" s="16">
        <f t="shared" si="14"/>
        <v>40.915151515151521</v>
      </c>
      <c r="V18" s="16">
        <f t="shared" si="14"/>
        <v>31.810256410256407</v>
      </c>
      <c r="W18" s="16">
        <f t="shared" si="14"/>
        <v>39.231666666666669</v>
      </c>
      <c r="X18" s="16">
        <f t="shared" si="14"/>
        <v>21.154814814814813</v>
      </c>
      <c r="Y18" s="16">
        <f t="shared" si="14"/>
        <v>21.906666666666666</v>
      </c>
      <c r="Z18" s="16">
        <f t="shared" si="14"/>
        <v>105.22222222222224</v>
      </c>
      <c r="AA18" s="16">
        <f t="shared" si="14"/>
        <v>157.24</v>
      </c>
      <c r="AB18" s="16">
        <f t="shared" si="14"/>
        <v>190.84</v>
      </c>
      <c r="AC18" s="16">
        <f t="shared" si="14"/>
        <v>585.40666666666675</v>
      </c>
      <c r="AD18" s="16">
        <f t="shared" si="14"/>
        <v>108.31777777777778</v>
      </c>
      <c r="AE18" s="16">
        <f t="shared" si="14"/>
        <v>111.04000000000002</v>
      </c>
      <c r="AF18" s="3"/>
    </row>
    <row r="19" spans="1:36" ht="15" x14ac:dyDescent="0.25">
      <c r="A19" s="5"/>
      <c r="B19" s="8" t="s">
        <v>10</v>
      </c>
      <c r="C19" s="8"/>
      <c r="D19" s="26">
        <f t="shared" ref="D19:J19" si="15">(D18/16)*(1/0.6)</f>
        <v>6.4034722222222227</v>
      </c>
      <c r="E19" s="26">
        <f t="shared" si="15"/>
        <v>3.7843315972222222</v>
      </c>
      <c r="F19" s="26">
        <f t="shared" si="15"/>
        <v>3.7159722222222222</v>
      </c>
      <c r="G19" s="26">
        <f t="shared" si="15"/>
        <v>3.1184606481481483</v>
      </c>
      <c r="H19" s="26">
        <f t="shared" si="15"/>
        <v>4.2993055555555557</v>
      </c>
      <c r="I19" s="26">
        <f t="shared" si="15"/>
        <v>2.2576388888888888</v>
      </c>
      <c r="J19" s="26">
        <f t="shared" si="15"/>
        <v>2.9868055555555557</v>
      </c>
      <c r="K19" s="26">
        <f t="shared" ref="K19:AE19" si="16">(K18/16)*(1/0.6)</f>
        <v>89.757638888888906</v>
      </c>
      <c r="L19" s="26">
        <f t="shared" si="16"/>
        <v>6.5111111111111111</v>
      </c>
      <c r="M19" s="26">
        <f t="shared" si="16"/>
        <v>4.8060395622895626</v>
      </c>
      <c r="N19" s="26">
        <f t="shared" si="16"/>
        <v>3.2298611111111115</v>
      </c>
      <c r="O19" s="26">
        <f t="shared" si="16"/>
        <v>6.101212335216573</v>
      </c>
      <c r="P19" s="26">
        <f t="shared" si="16"/>
        <v>5.6470280131826742</v>
      </c>
      <c r="Q19" s="26">
        <f t="shared" si="16"/>
        <v>6.4413820582877959</v>
      </c>
      <c r="R19" s="26">
        <f t="shared" si="16"/>
        <v>3.9305555555555558</v>
      </c>
      <c r="S19" s="26">
        <f t="shared" si="16"/>
        <v>4.0258070570570572</v>
      </c>
      <c r="T19" s="26">
        <f t="shared" si="16"/>
        <v>3.7730534511784515</v>
      </c>
      <c r="U19" s="26">
        <f t="shared" si="16"/>
        <v>4.2619949494949507</v>
      </c>
      <c r="V19" s="26">
        <f t="shared" si="16"/>
        <v>3.3135683760683761</v>
      </c>
      <c r="W19" s="26">
        <f t="shared" si="16"/>
        <v>4.086631944444445</v>
      </c>
      <c r="X19" s="26">
        <f t="shared" si="16"/>
        <v>2.2036265432098765</v>
      </c>
      <c r="Y19" s="26">
        <f t="shared" si="16"/>
        <v>2.2819444444444446</v>
      </c>
      <c r="Z19" s="26">
        <f t="shared" si="16"/>
        <v>10.960648148148151</v>
      </c>
      <c r="AA19" s="26">
        <f t="shared" si="16"/>
        <v>16.37916666666667</v>
      </c>
      <c r="AB19" s="26">
        <f t="shared" si="16"/>
        <v>19.879166666666666</v>
      </c>
      <c r="AC19" s="26">
        <f t="shared" si="16"/>
        <v>60.97986111111112</v>
      </c>
      <c r="AD19" s="26">
        <f t="shared" si="16"/>
        <v>11.283101851851852</v>
      </c>
      <c r="AE19" s="26">
        <f t="shared" si="16"/>
        <v>11.56666666666667</v>
      </c>
      <c r="AF19" s="3"/>
      <c r="AG19" s="1" t="s">
        <v>19</v>
      </c>
    </row>
    <row r="20" spans="1:36" ht="35.25" customHeight="1" x14ac:dyDescent="0.2">
      <c r="A20" s="9"/>
      <c r="B20" s="10" t="s">
        <v>105</v>
      </c>
      <c r="C20" s="11" t="s">
        <v>106</v>
      </c>
      <c r="D20" s="62">
        <f>SUM(D19:AE19)/12</f>
        <v>25.665504433538896</v>
      </c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4">
        <f>SUM(D20:AE20)</f>
        <v>25.665504433538896</v>
      </c>
      <c r="AG20" s="4"/>
      <c r="AH20" s="4"/>
      <c r="AI20" s="4"/>
      <c r="AJ20" s="4"/>
    </row>
    <row r="22" spans="1:36" ht="17.25" x14ac:dyDescent="0.25">
      <c r="A22" s="27" t="s">
        <v>47</v>
      </c>
      <c r="B22" s="22" t="s">
        <v>48</v>
      </c>
      <c r="C22" s="22"/>
      <c r="D22" s="22"/>
      <c r="E22" s="22"/>
      <c r="G22" s="1" t="s">
        <v>28</v>
      </c>
      <c r="H22" s="1" t="s">
        <v>65</v>
      </c>
      <c r="AF22">
        <f>13*18*0.7</f>
        <v>163.79999999999998</v>
      </c>
    </row>
    <row r="23" spans="1:36" ht="17.25" x14ac:dyDescent="0.25">
      <c r="B23" s="22" t="s">
        <v>67</v>
      </c>
      <c r="G23" s="1" t="s">
        <v>29</v>
      </c>
      <c r="H23" s="1" t="s">
        <v>58</v>
      </c>
    </row>
    <row r="24" spans="1:36" x14ac:dyDescent="0.2">
      <c r="B24" s="22" t="s">
        <v>68</v>
      </c>
      <c r="G24" s="6" t="s">
        <v>30</v>
      </c>
      <c r="H24" s="6" t="s">
        <v>66</v>
      </c>
    </row>
    <row r="25" spans="1:36" x14ac:dyDescent="0.2">
      <c r="B25" s="28" t="s">
        <v>52</v>
      </c>
    </row>
  </sheetData>
  <mergeCells count="3">
    <mergeCell ref="A2:AE2"/>
    <mergeCell ref="A3:AE3"/>
    <mergeCell ref="D4:AE4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16sks</vt:lpstr>
      <vt:lpstr>12sks</vt:lpstr>
      <vt:lpstr>DPKK NAUTIKA</vt:lpstr>
      <vt:lpstr>DPKK TEKNIKA</vt:lpstr>
      <vt:lpstr>DKP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EMIRATES STADIUM</dc:creator>
  <cp:lastModifiedBy>PIP SEMARANG</cp:lastModifiedBy>
  <dcterms:created xsi:type="dcterms:W3CDTF">2022-01-12T04:40:45Z</dcterms:created>
  <dcterms:modified xsi:type="dcterms:W3CDTF">2022-01-14T06:42:03Z</dcterms:modified>
</cp:coreProperties>
</file>