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d.docs.live.net/5e3758aa2d25e901/Desktop/"/>
    </mc:Choice>
  </mc:AlternateContent>
  <xr:revisionPtr revIDLastSave="7" documentId="8_{96AE2BAF-008B-426A-9872-2B5CF2FA4056}" xr6:coauthVersionLast="47" xr6:coauthVersionMax="47" xr10:uidLastSave="{D9E3D670-8AB9-46FF-A745-CC0176F92DB0}"/>
  <bookViews>
    <workbookView xWindow="-108" yWindow="-108" windowWidth="23256" windowHeight="12576" xr2:uid="{00000000-000D-0000-FFFF-FFFF00000000}"/>
  </bookViews>
  <sheets>
    <sheet name="RAB" sheetId="1" r:id="rId1"/>
    <sheet name="Daftar Rincian Barang" sheetId="2" r:id="rId2"/>
    <sheet name="BQ" sheetId="3" r:id="rId3"/>
  </sheets>
  <definedNames>
    <definedName name="_xlnm.Print_Area" localSheetId="2">BQ!$B$6:$G$596</definedName>
    <definedName name="_xlnm.Print_Area" localSheetId="0">RAB!$A$1:$J$586</definedName>
    <definedName name="_xlnm.Print_Titles" localSheetId="0">RAB!$2:$7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582" i="1" l="1"/>
  <c r="H581" i="1"/>
  <c r="H576" i="1"/>
  <c r="I576" i="1" s="1"/>
  <c r="H575" i="1"/>
  <c r="I575" i="1" s="1"/>
  <c r="H574" i="1"/>
  <c r="H573" i="1"/>
  <c r="I573" i="1" s="1"/>
  <c r="H572" i="1"/>
  <c r="H563" i="1"/>
  <c r="I563" i="1" s="1"/>
  <c r="H561" i="1"/>
  <c r="I561" i="1" s="1"/>
  <c r="H560" i="1"/>
  <c r="H557" i="1"/>
  <c r="H556" i="1"/>
  <c r="H548" i="1"/>
  <c r="H540" i="1"/>
  <c r="H534" i="1"/>
  <c r="I534" i="1" s="1"/>
  <c r="H528" i="1"/>
  <c r="H524" i="1"/>
  <c r="H519" i="1"/>
  <c r="H514" i="1"/>
  <c r="H511" i="1"/>
  <c r="H505" i="1"/>
  <c r="I505" i="1" s="1"/>
  <c r="H488" i="1"/>
  <c r="I488" i="1"/>
  <c r="H486" i="1"/>
  <c r="H485" i="1"/>
  <c r="H484" i="1"/>
  <c r="I484" i="1" s="1"/>
  <c r="H481" i="1"/>
  <c r="H480" i="1"/>
  <c r="H479" i="1"/>
  <c r="H471" i="1"/>
  <c r="H454" i="1"/>
  <c r="H427" i="1"/>
  <c r="H411" i="1"/>
  <c r="I411" i="1" s="1"/>
  <c r="H399" i="1"/>
  <c r="H395" i="1"/>
  <c r="H394" i="1"/>
  <c r="H393" i="1"/>
  <c r="I393" i="1" s="1"/>
  <c r="H387" i="1"/>
  <c r="I387" i="1" s="1"/>
  <c r="H386" i="1"/>
  <c r="H378" i="1"/>
  <c r="I378" i="1" s="1"/>
  <c r="H370" i="1"/>
  <c r="I370" i="1" s="1"/>
  <c r="H365" i="1"/>
  <c r="I365" i="1" s="1"/>
  <c r="H354" i="1"/>
  <c r="H340" i="1"/>
  <c r="H336" i="1"/>
  <c r="I336" i="1" s="1"/>
  <c r="H335" i="1"/>
  <c r="H334" i="1"/>
  <c r="I334" i="1" s="1"/>
  <c r="H331" i="1"/>
  <c r="H330" i="1"/>
  <c r="H327" i="1"/>
  <c r="H326" i="1"/>
  <c r="H325" i="1"/>
  <c r="H324" i="1"/>
  <c r="H323" i="1"/>
  <c r="H320" i="1"/>
  <c r="H319" i="1"/>
  <c r="H318" i="1"/>
  <c r="I318" i="1" s="1"/>
  <c r="H315" i="1"/>
  <c r="H314" i="1"/>
  <c r="H313" i="1"/>
  <c r="H312" i="1"/>
  <c r="H309" i="1"/>
  <c r="I309" i="1" s="1"/>
  <c r="H308" i="1"/>
  <c r="H307" i="1"/>
  <c r="I307" i="1" s="1"/>
  <c r="H304" i="1"/>
  <c r="H303" i="1"/>
  <c r="H299" i="1"/>
  <c r="I299" i="1" s="1"/>
  <c r="H298" i="1"/>
  <c r="I298" i="1" s="1"/>
  <c r="H297" i="1"/>
  <c r="H296" i="1"/>
  <c r="H295" i="1"/>
  <c r="I295" i="1" s="1"/>
  <c r="H292" i="1"/>
  <c r="H291" i="1"/>
  <c r="H288" i="1"/>
  <c r="I288" i="1" s="1"/>
  <c r="H287" i="1"/>
  <c r="H286" i="1"/>
  <c r="I286" i="1" s="1"/>
  <c r="H285" i="1"/>
  <c r="I285" i="1" s="1"/>
  <c r="H282" i="1"/>
  <c r="H281" i="1"/>
  <c r="H280" i="1"/>
  <c r="H277" i="1"/>
  <c r="H276" i="1"/>
  <c r="H275" i="1"/>
  <c r="H272" i="1"/>
  <c r="I272" i="1" s="1"/>
  <c r="H271" i="1"/>
  <c r="H268" i="1"/>
  <c r="H267" i="1"/>
  <c r="H266" i="1"/>
  <c r="H265" i="1"/>
  <c r="I265" i="1" s="1"/>
  <c r="H262" i="1"/>
  <c r="H261" i="1"/>
  <c r="H260" i="1"/>
  <c r="H256" i="1"/>
  <c r="H253" i="1"/>
  <c r="I253" i="1" s="1"/>
  <c r="H252" i="1"/>
  <c r="I252" i="1" s="1"/>
  <c r="H250" i="1"/>
  <c r="H249" i="1"/>
  <c r="H245" i="1"/>
  <c r="H244" i="1"/>
  <c r="H243" i="1"/>
  <c r="I243" i="1" s="1"/>
  <c r="H240" i="1"/>
  <c r="I240" i="1" s="1"/>
  <c r="H239" i="1"/>
  <c r="H238" i="1"/>
  <c r="I238" i="1" s="1"/>
  <c r="H237" i="1"/>
  <c r="H236" i="1"/>
  <c r="I236" i="1" s="1"/>
  <c r="H233" i="1"/>
  <c r="H232" i="1"/>
  <c r="I232" i="1" s="1"/>
  <c r="H231" i="1"/>
  <c r="H230" i="1"/>
  <c r="H220" i="1"/>
  <c r="I220" i="1" s="1"/>
  <c r="H205" i="1"/>
  <c r="H200" i="1"/>
  <c r="H158" i="1"/>
  <c r="H155" i="1"/>
  <c r="H141" i="1"/>
  <c r="H133" i="1"/>
  <c r="H125" i="1"/>
  <c r="I125" i="1" s="1"/>
  <c r="H110" i="1"/>
  <c r="H107" i="1"/>
  <c r="H65" i="1"/>
  <c r="H60" i="1"/>
  <c r="H45" i="1"/>
  <c r="H16" i="1"/>
  <c r="H14" i="1"/>
  <c r="H11" i="1"/>
  <c r="J12" i="1"/>
  <c r="J13" i="1"/>
  <c r="I581" i="1"/>
  <c r="I582" i="1"/>
  <c r="I574" i="1"/>
  <c r="I572" i="1"/>
  <c r="I556" i="1"/>
  <c r="I557" i="1"/>
  <c r="I560" i="1"/>
  <c r="I548" i="1"/>
  <c r="I540" i="1"/>
  <c r="I524" i="1"/>
  <c r="I528" i="1"/>
  <c r="I519" i="1"/>
  <c r="I511" i="1"/>
  <c r="I514" i="1"/>
  <c r="I485" i="1"/>
  <c r="I486" i="1"/>
  <c r="I480" i="1"/>
  <c r="I481" i="1"/>
  <c r="I479" i="1"/>
  <c r="I471" i="1"/>
  <c r="I454" i="1"/>
  <c r="I427" i="1"/>
  <c r="I399" i="1"/>
  <c r="I394" i="1"/>
  <c r="I395" i="1"/>
  <c r="I386" i="1"/>
  <c r="I354" i="1"/>
  <c r="I340" i="1"/>
  <c r="I335" i="1"/>
  <c r="I312" i="1"/>
  <c r="I313" i="1"/>
  <c r="I314" i="1"/>
  <c r="I315" i="1"/>
  <c r="I319" i="1"/>
  <c r="I320" i="1"/>
  <c r="I323" i="1"/>
  <c r="I324" i="1"/>
  <c r="I325" i="1"/>
  <c r="I326" i="1"/>
  <c r="I327" i="1"/>
  <c r="I330" i="1"/>
  <c r="I331" i="1"/>
  <c r="I308" i="1"/>
  <c r="I296" i="1"/>
  <c r="I297" i="1"/>
  <c r="I303" i="1"/>
  <c r="I304" i="1"/>
  <c r="I280" i="1"/>
  <c r="I281" i="1"/>
  <c r="I282" i="1"/>
  <c r="I287" i="1"/>
  <c r="I291" i="1"/>
  <c r="I292" i="1"/>
  <c r="I275" i="1"/>
  <c r="I276" i="1"/>
  <c r="I277" i="1"/>
  <c r="I271" i="1"/>
  <c r="I266" i="1"/>
  <c r="I267" i="1"/>
  <c r="I268" i="1"/>
  <c r="I260" i="1"/>
  <c r="I261" i="1"/>
  <c r="I262" i="1"/>
  <c r="I256" i="1"/>
  <c r="I250" i="1"/>
  <c r="I249" i="1"/>
  <c r="I244" i="1"/>
  <c r="I245" i="1"/>
  <c r="I237" i="1"/>
  <c r="I239" i="1"/>
  <c r="I231" i="1"/>
  <c r="I233" i="1"/>
  <c r="I230" i="1"/>
  <c r="I205" i="1"/>
  <c r="I200" i="1"/>
  <c r="I158" i="1"/>
  <c r="I155" i="1"/>
  <c r="I141" i="1"/>
  <c r="I133" i="1"/>
  <c r="I110" i="1"/>
  <c r="I107" i="1"/>
  <c r="I65" i="1"/>
  <c r="I60" i="1"/>
  <c r="I45" i="1"/>
  <c r="I16" i="1"/>
  <c r="I14" i="1"/>
  <c r="J14" i="1" s="1"/>
  <c r="I11" i="1"/>
  <c r="I583" i="1" l="1"/>
  <c r="I569" i="1"/>
  <c r="I396" i="1"/>
  <c r="I584" i="1" l="1"/>
  <c r="I585" i="1" s="1"/>
  <c r="I586" i="1" s="1"/>
</calcChain>
</file>

<file path=xl/sharedStrings.xml><?xml version="1.0" encoding="utf-8"?>
<sst xmlns="http://schemas.openxmlformats.org/spreadsheetml/2006/main" count="2580" uniqueCount="414">
  <si>
    <t>NO</t>
  </si>
  <si>
    <t>URAIAN PEKERJAAN</t>
  </si>
  <si>
    <t>KUANTITAS</t>
  </si>
  <si>
    <t>SATUAN</t>
  </si>
  <si>
    <t>Perangkat Lunak Instruktur</t>
  </si>
  <si>
    <t>1.1 Perangkat Lunak Instruktur</t>
  </si>
  <si>
    <t>Assesment Tool</t>
  </si>
  <si>
    <t>A</t>
  </si>
  <si>
    <t>ECDIS</t>
  </si>
  <si>
    <t>Instructor Station</t>
  </si>
  <si>
    <t>Trainee Station</t>
  </si>
  <si>
    <t>RADAR/ARPA</t>
  </si>
  <si>
    <t>Navigation Equipment</t>
  </si>
  <si>
    <t>B</t>
  </si>
  <si>
    <t>Repeater Radar Trainee</t>
  </si>
  <si>
    <t>RADAR ARPA</t>
  </si>
  <si>
    <t>CONNING</t>
  </si>
  <si>
    <t>NAVIGATION EQUIPMENT</t>
  </si>
  <si>
    <t>-</t>
  </si>
  <si>
    <t>Keyboard + Mouse</t>
  </si>
  <si>
    <t>Speaker 5.1</t>
  </si>
  <si>
    <t xml:space="preserve">Dolby® Digital 5.1 decoding  </t>
  </si>
  <si>
    <t>Total watts: (RMS) 500-W Subwoofer: 165-W</t>
  </si>
  <si>
    <t xml:space="preserve">Satellites: 5 x 67-W </t>
  </si>
  <si>
    <t xml:space="preserve">System Frequency response: 35 Hz-20 KHz  </t>
  </si>
  <si>
    <t>Switch 24 Port</t>
  </si>
  <si>
    <t>Interface: 24 10/100/1000Mbps RJ45 Ports (Auto Negotiation/Auto MDI/MDIX)</t>
  </si>
  <si>
    <t>Power Supply: 100-240VAC, 50/60Hz</t>
  </si>
  <si>
    <t>PERALATAN SIMULATOR</t>
  </si>
  <si>
    <t>PERALATAN PENDUKUNG</t>
  </si>
  <si>
    <t>Lot</t>
  </si>
  <si>
    <t>Unit</t>
  </si>
  <si>
    <t>1.2</t>
  </si>
  <si>
    <t>GMDSS Instruktur</t>
  </si>
  <si>
    <t>PTT Handset</t>
  </si>
  <si>
    <t>GMDSS Trainee</t>
  </si>
  <si>
    <t xml:space="preserve">Radar Keyboard </t>
  </si>
  <si>
    <t>Instruktur GMDSS</t>
  </si>
  <si>
    <t>GMDSS TRAINEE</t>
  </si>
  <si>
    <t>5 International Sailing Area (Singapore, Selat Malaka, Felixstowe, Gilbralta, Bosphorus)</t>
  </si>
  <si>
    <t>5 Indonesia Sailing Area (Tj. Priok, Tj Perak, Selat Sunda, Selat Makasar, Sorong)</t>
  </si>
  <si>
    <t xml:space="preserve">Printer (Print, Scan, Copy) </t>
  </si>
  <si>
    <t xml:space="preserve">Keyboard + Mouse </t>
  </si>
  <si>
    <t>Sebuah Perangkat panel dalam kesatuan yang memiliki :</t>
  </si>
  <si>
    <t>Dual Telegraph Control</t>
  </si>
  <si>
    <t xml:space="preserve">TV LED 55"    </t>
  </si>
  <si>
    <t>Adapun pekerjaannya sebagai berikut:</t>
  </si>
  <si>
    <t>Instructor Furniture</t>
  </si>
  <si>
    <t xml:space="preserve">Kursi Debriefing </t>
  </si>
  <si>
    <t xml:space="preserve">Terdiri atas: </t>
  </si>
  <si>
    <t>- Meja Custom Made (disesuaikan dengan ruangan)</t>
  </si>
  <si>
    <t>- Kursi direktur</t>
  </si>
  <si>
    <t>AC 1 PK</t>
  </si>
  <si>
    <t>AC 2 PK</t>
  </si>
  <si>
    <t>Walkie Talkie</t>
  </si>
  <si>
    <t>Speaker 2.0</t>
  </si>
  <si>
    <t>OVERHEAD</t>
  </si>
  <si>
    <t>Visualisasi 225°</t>
  </si>
  <si>
    <t>Overhead Display</t>
  </si>
  <si>
    <t>DEBRIEFING</t>
  </si>
  <si>
    <t>Mouse</t>
  </si>
  <si>
    <t>Bridge Simulator</t>
  </si>
  <si>
    <t>Tug Simulator</t>
  </si>
  <si>
    <t>Repeater Visualization</t>
  </si>
  <si>
    <t>VISUALIZATION</t>
  </si>
  <si>
    <t>RADAR</t>
  </si>
  <si>
    <t>General Alarm Panel</t>
  </si>
  <si>
    <t>Lamp Test</t>
  </si>
  <si>
    <t>Sound Signal Panel</t>
  </si>
  <si>
    <t xml:space="preserve">Bow Thruster </t>
  </si>
  <si>
    <t>Anchoring Panel</t>
  </si>
  <si>
    <t>Engine Order Telegraph</t>
  </si>
  <si>
    <t>View Port Controls</t>
  </si>
  <si>
    <t>Pitch Controller</t>
  </si>
  <si>
    <t>Bow Thruster Control</t>
  </si>
  <si>
    <t>Alarm Indicators</t>
  </si>
  <si>
    <t>M/E Speed</t>
  </si>
  <si>
    <t>Propeller Speed</t>
  </si>
  <si>
    <t>Thrust Direction</t>
  </si>
  <si>
    <t>Azimuth Thruster Controls</t>
  </si>
  <si>
    <t>Break pump prerssure indicator</t>
  </si>
  <si>
    <t>Main pump pressure indicator</t>
  </si>
  <si>
    <t>Towing Hook Nature</t>
  </si>
  <si>
    <t xml:space="preserve">Monitor LED 20" </t>
  </si>
  <si>
    <t xml:space="preserve">Monitor LED 24" </t>
  </si>
  <si>
    <t>Switch 16 Port</t>
  </si>
  <si>
    <t>Standards and Protocols: IEEE 802.3, IEEE 802.3u, IEEE 802.3ab , IEEE 802.3x</t>
  </si>
  <si>
    <t>Interface: 16 10/100/1000Mbps RJ45 Ports (Auto Negotiation/Auto MDI/MDIX)</t>
  </si>
  <si>
    <t>EIA/TIA-568 100-ohm STOP (maximum 100m)</t>
  </si>
  <si>
    <t>Network Media: 100BASE-TX, 1000BASE-T : UTP CAT 5/5e (maximum 100m)</t>
  </si>
  <si>
    <t>Network Media: 10BASE-T: UTP CAT 3, 4, 5/5e cable (maximum 100m)</t>
  </si>
  <si>
    <t>RAM Buffer : 3.5 Mbits</t>
  </si>
  <si>
    <t>RAM Buffer : 2 Mbits</t>
  </si>
  <si>
    <t>Power Consumption: Maximum: 9.00 Watts</t>
  </si>
  <si>
    <t>Power Consumption: Maximum: 15.7 Watts</t>
  </si>
  <si>
    <t>Instruktur Tug</t>
  </si>
  <si>
    <t>Bridge</t>
  </si>
  <si>
    <t>Tug</t>
  </si>
  <si>
    <t>Tug Station</t>
  </si>
  <si>
    <t>Engine Telegraph</t>
  </si>
  <si>
    <t>Mouse Trackball</t>
  </si>
  <si>
    <t>DOCKING</t>
  </si>
  <si>
    <r>
      <t>TUG Visual 360</t>
    </r>
    <r>
      <rPr>
        <b/>
        <sz val="11"/>
        <color theme="1"/>
        <rFont val="Calibri"/>
        <family val="2"/>
      </rPr>
      <t>°</t>
    </r>
  </si>
  <si>
    <t>TUG Radar</t>
  </si>
  <si>
    <t>TUG ECDIS</t>
  </si>
  <si>
    <t>TUG Conning LHS/RHS</t>
  </si>
  <si>
    <t>Ownship and Sailing Area</t>
  </si>
  <si>
    <t>JML</t>
  </si>
  <si>
    <t>Conning/ Docking</t>
  </si>
  <si>
    <t>UPS 10 KVA</t>
  </si>
  <si>
    <t>- Mock up Bridge &amp; Tug</t>
  </si>
  <si>
    <t>Set</t>
  </si>
  <si>
    <t>- Console Bridge &amp; Tug</t>
  </si>
  <si>
    <t>Sound Effect</t>
  </si>
  <si>
    <t>Scoring Computation</t>
  </si>
  <si>
    <t>SHIP STABILITY HARDWARE</t>
  </si>
  <si>
    <t>SHIP STABILITY FURNITURE</t>
  </si>
  <si>
    <t>KOMPONEN PENDUKUNG SHIP STABILITY</t>
  </si>
  <si>
    <t>1.3</t>
  </si>
  <si>
    <t>SW Instructor Station</t>
  </si>
  <si>
    <t>SW Student Station</t>
  </si>
  <si>
    <t>Visual DataBase</t>
  </si>
  <si>
    <t>Data Base</t>
  </si>
  <si>
    <t>Modul</t>
  </si>
  <si>
    <t xml:space="preserve">TV LED 65"    </t>
  </si>
  <si>
    <t>VISUALISASI 240°</t>
  </si>
  <si>
    <t>Instruktur Bridge</t>
  </si>
  <si>
    <t>20 Kapal Ownship</t>
  </si>
  <si>
    <t>25 Kapal Target</t>
  </si>
  <si>
    <t>Additional Features</t>
  </si>
  <si>
    <t>C</t>
  </si>
  <si>
    <t>SHIP STABILITY</t>
  </si>
  <si>
    <t>SHIP STABILITY SOFTWARE</t>
  </si>
  <si>
    <t>BRIDGE AND TUG SIMULATOR SOFTWARE</t>
  </si>
  <si>
    <t>BRIDGE AND TUG SIMULATOR HARDWARE</t>
  </si>
  <si>
    <t>BRIDGE AND TUG FURNITURE</t>
  </si>
  <si>
    <t>KELISTRIKAN, JARINGAN DAN RENOVASI</t>
  </si>
  <si>
    <t>PPN 10%</t>
  </si>
  <si>
    <t>TOTAL A+B+C</t>
  </si>
  <si>
    <t>INTEGRASI, KELISTRIKAN, JARINGAN &amp; RENOVASI</t>
  </si>
  <si>
    <t>Integrasi Bridge, Tug and Ship Stability</t>
  </si>
  <si>
    <t xml:space="preserve">Stasiun instruktur menggunakan pada PC yang memungkinkan untuk mengendalikan dan memonitor simulasi pelatihan. </t>
  </si>
  <si>
    <t>Instruktur dapat menjalankan, melakukan jeda/berhenti sejenak, dan melanjutkan kembali simulasi pelatihan.  Beberapa Kemampuan yang tersedia untuk mengendalikan dan mengawasi jalannya simulasi</t>
  </si>
  <si>
    <r>
      <t xml:space="preserve">Modul penilaian didesain berdasarkan kemampuan dari peserta pelatihan,  Sistem penilaian ini didasarkan pada kemampuan individu  untuk menimbang dan berprilaku sesuai kebutuhan operasional dilapangan secara </t>
    </r>
    <r>
      <rPr>
        <i/>
        <sz val="11"/>
        <color theme="1"/>
        <rFont val="Calibri"/>
        <family val="2"/>
        <scheme val="minor"/>
      </rPr>
      <t xml:space="preserve">'real time' </t>
    </r>
    <r>
      <rPr>
        <sz val="11"/>
        <color theme="1"/>
        <rFont val="Calibri"/>
        <family val="2"/>
        <scheme val="minor"/>
      </rPr>
      <t xml:space="preserve">
Moda pembelajaran ini menggunakan berbagai metode penilaian dalam bentuk angka</t>
    </r>
    <r>
      <rPr>
        <i/>
        <sz val="11"/>
        <color theme="1"/>
        <rFont val="Calibri"/>
        <family val="2"/>
        <scheme val="minor"/>
      </rPr>
      <t xml:space="preserve"> </t>
    </r>
    <r>
      <rPr>
        <sz val="11"/>
        <color theme="1"/>
        <rFont val="Calibri"/>
        <family val="2"/>
        <scheme val="minor"/>
      </rPr>
      <t xml:space="preserve">untuk menilai dan mengukur kemampuan dari setiap peserta pelatihan.
</t>
    </r>
  </si>
  <si>
    <t>For Bridge Including :</t>
  </si>
  <si>
    <t>Anchoring and Mooring Module</t>
  </si>
  <si>
    <t>Ship to Ship</t>
  </si>
  <si>
    <t>Maneuvering using tugs</t>
  </si>
  <si>
    <t>Maneuvering with mooring lines fixed to jetty</t>
  </si>
  <si>
    <t>Maneuvering with mooring lines fixed to buoy</t>
  </si>
  <si>
    <t>Anti-Piracy Module</t>
  </si>
  <si>
    <t>Fire Control Detection Panel</t>
  </si>
  <si>
    <t>Bow/ Stern Monitoring System</t>
  </si>
  <si>
    <t>Hull Stress Monitoring</t>
  </si>
  <si>
    <t>Ballast Water Control Panel</t>
  </si>
  <si>
    <t>Torque Indicator</t>
  </si>
  <si>
    <t xml:space="preserve">Fire door/water tight door monitoring panel </t>
  </si>
  <si>
    <t>For Tugs Including :</t>
  </si>
  <si>
    <t xml:space="preserve">•  Ship Assisting work </t>
  </si>
  <si>
    <t xml:space="preserve">•  Escort work </t>
  </si>
  <si>
    <t xml:space="preserve">•  High fidelity hydrodynamic modeling of tug behaviour </t>
  </si>
  <si>
    <t xml:space="preserve">•  Using custom tug controllers to perform Tug Handling Maneuvering </t>
  </si>
  <si>
    <t xml:space="preserve">•  Making fast and adjusting line length </t>
  </si>
  <si>
    <t xml:space="preserve">•  Making towage transit </t>
  </si>
  <si>
    <t xml:space="preserve">•  Basic rope behaviour under tension </t>
  </si>
  <si>
    <t xml:space="preserve">•  Visualisation with facility to 360° around the horizon </t>
  </si>
  <si>
    <t xml:space="preserve">•  Effect of wind and weather conditions </t>
  </si>
  <si>
    <t xml:space="preserve">•  Push/ Pull action by tug </t>
  </si>
  <si>
    <t xml:space="preserve">•  Procedural training in tug operations </t>
  </si>
  <si>
    <t xml:space="preserve">•  Conning and Maneuvering Station </t>
  </si>
  <si>
    <t>VHF-DSC</t>
  </si>
  <si>
    <t>MF/HF-DSC</t>
  </si>
  <si>
    <t>NBDP</t>
  </si>
  <si>
    <t>Inmarsat-SES</t>
  </si>
  <si>
    <t>NAVTEX</t>
  </si>
  <si>
    <t>EPIRB</t>
  </si>
  <si>
    <t>Fleet 77</t>
  </si>
  <si>
    <t>AIS Sart</t>
  </si>
  <si>
    <t>Portable VHF</t>
  </si>
  <si>
    <t>Battery Panel</t>
  </si>
  <si>
    <t>Remote Distress Alarm Panel</t>
  </si>
  <si>
    <t>Intercom &amp; PA</t>
  </si>
  <si>
    <t xml:space="preserve">Fungsi dasar Navigasi </t>
  </si>
  <si>
    <t xml:space="preserve">Fungsi pengecekan  Perencanaan Rute </t>
  </si>
  <si>
    <t>Fungsi Pengawasan Rute</t>
  </si>
  <si>
    <r>
      <t>-  Mampu memahami karateristik</t>
    </r>
    <r>
      <rPr>
        <i/>
        <sz val="11"/>
        <color theme="1"/>
        <rFont val="Calibri"/>
        <family val="2"/>
        <scheme val="minor"/>
      </rPr>
      <t xml:space="preserve"> Radar LOTS</t>
    </r>
    <r>
      <rPr>
        <sz val="11"/>
        <color theme="1"/>
        <rFont val="Calibri"/>
        <family val="2"/>
        <scheme val="minor"/>
      </rPr>
      <t xml:space="preserve"> dan faktor yang mempengaruhi kemampuan kerjanya </t>
    </r>
  </si>
  <si>
    <r>
      <t xml:space="preserve">-  Meningkatkan dan memelihara </t>
    </r>
    <r>
      <rPr>
        <i/>
        <sz val="11"/>
        <color theme="1"/>
        <rFont val="Calibri"/>
        <family val="2"/>
        <scheme val="minor"/>
      </rPr>
      <t>radar display</t>
    </r>
  </si>
  <si>
    <r>
      <t xml:space="preserve">   o Tombol </t>
    </r>
    <r>
      <rPr>
        <i/>
        <sz val="11"/>
        <color theme="1"/>
        <rFont val="Calibri"/>
        <family val="2"/>
        <scheme val="minor"/>
      </rPr>
      <t>Standby – On</t>
    </r>
  </si>
  <si>
    <r>
      <t xml:space="preserve">   o Mengubah </t>
    </r>
    <r>
      <rPr>
        <i/>
        <sz val="11"/>
        <color theme="1"/>
        <rFont val="Calibri"/>
        <family val="2"/>
        <scheme val="minor"/>
      </rPr>
      <t>pulse length</t>
    </r>
  </si>
  <si>
    <r>
      <t xml:space="preserve">   o Menyesuaikan kontrol untuk mendapatkan gambar yang optimal (</t>
    </r>
    <r>
      <rPr>
        <i/>
        <sz val="11"/>
        <color theme="1"/>
        <rFont val="Calibri"/>
        <family val="2"/>
        <scheme val="minor"/>
      </rPr>
      <t>tuning, gain</t>
    </r>
    <r>
      <rPr>
        <sz val="11"/>
        <color theme="1"/>
        <rFont val="Calibri"/>
        <family val="2"/>
        <scheme val="minor"/>
      </rPr>
      <t>)</t>
    </r>
  </si>
  <si>
    <r>
      <t xml:space="preserve">   o Menyesuaikan kontrol tampilan (</t>
    </r>
    <r>
      <rPr>
        <i/>
        <sz val="11"/>
        <color theme="1"/>
        <rFont val="Calibri"/>
        <family val="2"/>
        <scheme val="minor"/>
      </rPr>
      <t>brilliance, range selector, range ring, VRM, EBL, heading marker, anti-clutter</t>
    </r>
    <r>
      <rPr>
        <sz val="11"/>
        <color theme="1"/>
        <rFont val="Calibri"/>
        <family val="2"/>
        <scheme val="minor"/>
      </rPr>
      <t>)</t>
    </r>
  </si>
  <si>
    <r>
      <t xml:space="preserve">   o Menyesuaikan tampilan mode (</t>
    </r>
    <r>
      <rPr>
        <i/>
        <sz val="11"/>
        <color theme="1"/>
        <rFont val="Calibri"/>
        <family val="2"/>
        <scheme val="minor"/>
      </rPr>
      <t>true motion, relative motion – unstabilised, relative motion – stabilized, north up, course up, head up)</t>
    </r>
  </si>
  <si>
    <r>
      <t xml:space="preserve">   o Verifikasi </t>
    </r>
    <r>
      <rPr>
        <i/>
        <sz val="11"/>
        <color theme="1"/>
        <rFont val="Calibri"/>
        <family val="2"/>
        <scheme val="minor"/>
      </rPr>
      <t>input compass</t>
    </r>
    <r>
      <rPr>
        <sz val="11"/>
        <color theme="1"/>
        <rFont val="Calibri"/>
        <family val="2"/>
        <scheme val="minor"/>
      </rPr>
      <t xml:space="preserve"> untuk tampilan yang relatif stabil, </t>
    </r>
    <r>
      <rPr>
        <i/>
        <sz val="11"/>
        <color theme="1"/>
        <rFont val="Calibri"/>
        <family val="2"/>
        <scheme val="minor"/>
      </rPr>
      <t>compass</t>
    </r>
    <r>
      <rPr>
        <sz val="11"/>
        <color theme="1"/>
        <rFont val="Calibri"/>
        <family val="2"/>
        <scheme val="minor"/>
      </rPr>
      <t xml:space="preserve"> dan </t>
    </r>
    <r>
      <rPr>
        <i/>
        <sz val="11"/>
        <color theme="1"/>
        <rFont val="Calibri"/>
        <family val="2"/>
        <scheme val="minor"/>
      </rPr>
      <t>log input</t>
    </r>
    <r>
      <rPr>
        <sz val="11"/>
        <color theme="1"/>
        <rFont val="Calibri"/>
        <family val="2"/>
        <scheme val="minor"/>
      </rPr>
      <t xml:space="preserve"> untuk tampilan gerakan yang sesungguhnya</t>
    </r>
  </si>
  <si>
    <r>
      <t xml:space="preserve">   o Menggunakan fungsi  </t>
    </r>
    <r>
      <rPr>
        <i/>
        <sz val="11"/>
        <color theme="1"/>
        <rFont val="Calibri"/>
        <family val="2"/>
        <scheme val="minor"/>
      </rPr>
      <t>centre offLot, centre reLot</t>
    </r>
    <r>
      <rPr>
        <sz val="11"/>
        <color theme="1"/>
        <rFont val="Calibri"/>
        <family val="2"/>
        <scheme val="minor"/>
      </rPr>
      <t xml:space="preserve"> </t>
    </r>
  </si>
  <si>
    <t xml:space="preserve">   o Meningkatkan dan mengubah skala range</t>
  </si>
  <si>
    <r>
      <t xml:space="preserve">   o Mengukur </t>
    </r>
    <r>
      <rPr>
        <i/>
        <sz val="11"/>
        <color theme="1"/>
        <rFont val="Calibri"/>
        <family val="2"/>
        <scheme val="minor"/>
      </rPr>
      <t>ranges</t>
    </r>
    <r>
      <rPr>
        <sz val="11"/>
        <color theme="1"/>
        <rFont val="Calibri"/>
        <family val="2"/>
        <scheme val="minor"/>
      </rPr>
      <t xml:space="preserve"> dan</t>
    </r>
    <r>
      <rPr>
        <i/>
        <sz val="11"/>
        <color theme="1"/>
        <rFont val="Calibri"/>
        <family val="2"/>
        <scheme val="minor"/>
      </rPr>
      <t xml:space="preserve"> bearings</t>
    </r>
  </si>
  <si>
    <r>
      <t xml:space="preserve">      Menunjukkan </t>
    </r>
    <r>
      <rPr>
        <i/>
        <sz val="11"/>
        <color theme="1"/>
        <rFont val="Calibri"/>
        <family val="2"/>
        <scheme val="minor"/>
      </rPr>
      <t>manual radar plotting</t>
    </r>
    <r>
      <rPr>
        <sz val="11"/>
        <color theme="1"/>
        <rFont val="Calibri"/>
        <family val="2"/>
        <scheme val="minor"/>
      </rPr>
      <t>:</t>
    </r>
  </si>
  <si>
    <r>
      <t xml:space="preserve">   o Menentukan </t>
    </r>
    <r>
      <rPr>
        <i/>
        <sz val="11"/>
        <color theme="1"/>
        <rFont val="Calibri"/>
        <family val="2"/>
        <scheme val="minor"/>
      </rPr>
      <t>course, speed</t>
    </r>
    <r>
      <rPr>
        <sz val="11"/>
        <color theme="1"/>
        <rFont val="Calibri"/>
        <family val="2"/>
        <scheme val="minor"/>
      </rPr>
      <t xml:space="preserve"> dan aspek kapal lainnya</t>
    </r>
  </si>
  <si>
    <t xml:space="preserve">   o Menentukan CPA dand TCPA</t>
  </si>
  <si>
    <t>      Menentukan posisi yang akurat kapal dengan radar</t>
  </si>
  <si>
    <r>
      <t xml:space="preserve">      Identifikasi bantuan terhadapa radar navigasi dan </t>
    </r>
    <r>
      <rPr>
        <i/>
        <sz val="11"/>
        <color theme="1"/>
        <rFont val="Calibri"/>
        <family val="2"/>
        <scheme val="minor"/>
      </rPr>
      <t>safety</t>
    </r>
  </si>
  <si>
    <r>
      <t xml:space="preserve">     Menggunakan  </t>
    </r>
    <r>
      <rPr>
        <i/>
        <sz val="11"/>
        <color theme="1"/>
        <rFont val="Calibri"/>
        <family val="2"/>
        <scheme val="minor"/>
      </rPr>
      <t>parallel indexing</t>
    </r>
    <r>
      <rPr>
        <sz val="11"/>
        <color theme="1"/>
        <rFont val="Calibri"/>
        <family val="2"/>
        <scheme val="minor"/>
      </rPr>
      <t xml:space="preserve"> pada radar navigasi</t>
    </r>
  </si>
  <si>
    <t>     Menggunakan Radar untuk menghindari tabarakan atau senggolan</t>
  </si>
  <si>
    <t xml:space="preserve">     Mengamati efek/akibat curah hujan terhadap kemampuan deteksi Radar </t>
  </si>
  <si>
    <r>
      <t xml:space="preserve">     Identifikasi </t>
    </r>
    <r>
      <rPr>
        <i/>
        <sz val="11"/>
        <color theme="1"/>
        <rFont val="Calibri"/>
        <family val="2"/>
        <scheme val="minor"/>
      </rPr>
      <t>blind area</t>
    </r>
    <r>
      <rPr>
        <sz val="11"/>
        <color theme="1"/>
        <rFont val="Calibri"/>
        <family val="2"/>
        <scheme val="minor"/>
      </rPr>
      <t xml:space="preserve">s dan </t>
    </r>
    <r>
      <rPr>
        <i/>
        <sz val="11"/>
        <color theme="1"/>
        <rFont val="Calibri"/>
        <family val="2"/>
        <scheme val="minor"/>
      </rPr>
      <t>shadow areas</t>
    </r>
  </si>
  <si>
    <r>
      <t xml:space="preserve">     Mengamati bagaimana  </t>
    </r>
    <r>
      <rPr>
        <i/>
        <sz val="11"/>
        <color theme="1"/>
        <rFont val="Calibri"/>
        <family val="2"/>
        <scheme val="minor"/>
      </rPr>
      <t>clutter</t>
    </r>
    <r>
      <rPr>
        <sz val="11"/>
        <color theme="1"/>
        <rFont val="Calibri"/>
        <family val="2"/>
        <scheme val="minor"/>
      </rPr>
      <t xml:space="preserve"> menutupi targets (sea clutter, rain clutter)</t>
    </r>
  </si>
  <si>
    <t xml:space="preserve">     Meningkatkan dan memelihara tampilan pada ARPA </t>
  </si>
  <si>
    <t xml:space="preserve">     Memperoleh  targets menggunakan fungsi  ARPA </t>
  </si>
  <si>
    <r>
      <t xml:space="preserve">  o Menggunakan </t>
    </r>
    <r>
      <rPr>
        <i/>
        <sz val="11"/>
        <color theme="1"/>
        <rFont val="Calibri"/>
        <family val="2"/>
        <scheme val="minor"/>
      </rPr>
      <t>auto-acquisition zone(s)</t>
    </r>
  </si>
  <si>
    <r>
      <t xml:space="preserve">  o Menghapus</t>
    </r>
    <r>
      <rPr>
        <i/>
        <sz val="11"/>
        <color theme="1"/>
        <rFont val="Calibri"/>
        <family val="2"/>
        <scheme val="minor"/>
      </rPr>
      <t xml:space="preserve"> acquired targets</t>
    </r>
  </si>
  <si>
    <t xml:space="preserve">      Mengamati proses penundaan dalam mendapatkan informasi target</t>
  </si>
  <si>
    <t xml:space="preserve">      Memperoleh informasi target</t>
  </si>
  <si>
    <r>
      <t xml:space="preserve">  o </t>
    </r>
    <r>
      <rPr>
        <i/>
        <sz val="11"/>
        <color theme="1"/>
        <rFont val="Calibri"/>
        <family val="2"/>
        <scheme val="minor"/>
      </rPr>
      <t>Course, speed, CPA, TCPA, BCR etc.</t>
    </r>
  </si>
  <si>
    <r>
      <t xml:space="preserve">      Menggunakan  ARPA untuk membantu menerapkan </t>
    </r>
    <r>
      <rPr>
        <i/>
        <sz val="11"/>
        <color theme="1"/>
        <rFont val="Calibri"/>
        <family val="2"/>
        <scheme val="minor"/>
      </rPr>
      <t>COLREGS</t>
    </r>
  </si>
  <si>
    <r>
      <t xml:space="preserve">      Mengamati dan interpretasi </t>
    </r>
    <r>
      <rPr>
        <i/>
        <sz val="11"/>
        <color theme="1"/>
        <rFont val="Calibri"/>
        <family val="2"/>
        <scheme val="minor"/>
      </rPr>
      <t xml:space="preserve">True vectors </t>
    </r>
    <r>
      <rPr>
        <sz val="11"/>
        <color theme="1"/>
        <rFont val="Calibri"/>
        <family val="2"/>
        <scheme val="minor"/>
      </rPr>
      <t xml:space="preserve">dan </t>
    </r>
    <r>
      <rPr>
        <i/>
        <sz val="11"/>
        <color theme="1"/>
        <rFont val="Calibri"/>
        <family val="2"/>
        <scheme val="minor"/>
      </rPr>
      <t>Relative vectors</t>
    </r>
  </si>
  <si>
    <r>
      <t xml:space="preserve">      Menggunakan tampilan </t>
    </r>
    <r>
      <rPr>
        <i/>
        <sz val="11"/>
        <color theme="1"/>
        <rFont val="Calibri"/>
        <family val="2"/>
        <scheme val="minor"/>
      </rPr>
      <t>target history</t>
    </r>
    <r>
      <rPr>
        <sz val="11"/>
        <color theme="1"/>
        <rFont val="Calibri"/>
        <family val="2"/>
        <scheme val="minor"/>
      </rPr>
      <t xml:space="preserve"> </t>
    </r>
  </si>
  <si>
    <r>
      <t xml:space="preserve">      Mengamati dan intrepertasi peringantan dan </t>
    </r>
    <r>
      <rPr>
        <i/>
        <sz val="11"/>
        <color theme="1"/>
        <rFont val="Calibri"/>
        <family val="2"/>
        <scheme val="minor"/>
      </rPr>
      <t>alarm</t>
    </r>
    <r>
      <rPr>
        <sz val="11"/>
        <color theme="1"/>
        <rFont val="Calibri"/>
        <family val="2"/>
        <scheme val="minor"/>
      </rPr>
      <t xml:space="preserve"> yang terhubung ke fungsi Radar dan ARPA </t>
    </r>
  </si>
  <si>
    <r>
      <t xml:space="preserve">      Menggunakan layar </t>
    </r>
    <r>
      <rPr>
        <i/>
        <sz val="11"/>
        <color theme="1"/>
        <rFont val="Calibri"/>
        <family val="2"/>
        <scheme val="minor"/>
      </rPr>
      <t>performance</t>
    </r>
    <r>
      <rPr>
        <sz val="11"/>
        <color theme="1"/>
        <rFont val="Calibri"/>
        <family val="2"/>
        <scheme val="minor"/>
      </rPr>
      <t xml:space="preserve"> </t>
    </r>
  </si>
  <si>
    <r>
      <t xml:space="preserve">      </t>
    </r>
    <r>
      <rPr>
        <i/>
        <sz val="11"/>
        <color theme="1"/>
        <rFont val="Calibri"/>
        <family val="2"/>
        <scheme val="minor"/>
      </rPr>
      <t>Lot up</t>
    </r>
    <r>
      <rPr>
        <sz val="11"/>
        <color theme="1"/>
        <rFont val="Calibri"/>
        <family val="2"/>
        <scheme val="minor"/>
      </rPr>
      <t xml:space="preserve"> dand menggunakan</t>
    </r>
    <r>
      <rPr>
        <i/>
        <sz val="11"/>
        <color theme="1"/>
        <rFont val="Calibri"/>
        <family val="2"/>
        <scheme val="minor"/>
      </rPr>
      <t xml:space="preserve"> PI line</t>
    </r>
  </si>
  <si>
    <r>
      <t xml:space="preserve">      Menggunakan lebih dari satu </t>
    </r>
    <r>
      <rPr>
        <i/>
        <sz val="11"/>
        <color theme="1"/>
        <rFont val="Calibri"/>
        <family val="2"/>
        <scheme val="minor"/>
      </rPr>
      <t xml:space="preserve"> PI line</t>
    </r>
  </si>
  <si>
    <r>
      <t xml:space="preserve">      Menggunakan fungsi </t>
    </r>
    <r>
      <rPr>
        <i/>
        <sz val="11"/>
        <color theme="1"/>
        <rFont val="Calibri"/>
        <family val="2"/>
        <scheme val="minor"/>
      </rPr>
      <t>Nav Marks</t>
    </r>
    <r>
      <rPr>
        <sz val="11"/>
        <color theme="1"/>
        <rFont val="Calibri"/>
        <family val="2"/>
        <scheme val="minor"/>
      </rPr>
      <t xml:space="preserve"> </t>
    </r>
  </si>
  <si>
    <r>
      <t xml:space="preserve">      Interpretasi gerakan sesunguhnya pada kapal dari rekaman </t>
    </r>
    <r>
      <rPr>
        <i/>
        <sz val="11"/>
        <color theme="1"/>
        <rFont val="Calibri"/>
        <family val="2"/>
        <scheme val="minor"/>
      </rPr>
      <t>tracked echo</t>
    </r>
  </si>
  <si>
    <t xml:space="preserve">      Mengamati berbagai bentuk error pada tampilan RADAR/ARPA, termasuk contoh:</t>
  </si>
  <si>
    <r>
      <t xml:space="preserve">   o </t>
    </r>
    <r>
      <rPr>
        <i/>
        <sz val="11"/>
        <color theme="1"/>
        <rFont val="Calibri"/>
        <family val="2"/>
        <scheme val="minor"/>
      </rPr>
      <t>Heading marker error, variable range marker, gyro error</t>
    </r>
    <r>
      <rPr>
        <sz val="11"/>
        <color theme="1"/>
        <rFont val="Calibri"/>
        <family val="2"/>
        <scheme val="minor"/>
      </rPr>
      <t xml:space="preserve"> dan lain-lainnya</t>
    </r>
  </si>
  <si>
    <r>
      <t xml:space="preserve">      Mengamati faktor yang disebabkan oleh kesalahan interpretasi pada gambar radar seperti </t>
    </r>
    <r>
      <rPr>
        <i/>
        <sz val="11"/>
        <color theme="1"/>
        <rFont val="Calibri"/>
        <family val="2"/>
        <scheme val="minor"/>
      </rPr>
      <t xml:space="preserve">interference, side echoes, multiple echoes, second trace echoes, </t>
    </r>
    <r>
      <rPr>
        <sz val="11"/>
        <color theme="1"/>
        <rFont val="Calibri"/>
        <family val="2"/>
        <scheme val="minor"/>
      </rPr>
      <t>dan lain-lainnya</t>
    </r>
  </si>
  <si>
    <t>Visualisasi dapat menampilkan luasan visual sebesar 225° dengan kapal ownship dan kapal target yang dihitung berdasarkan hidrodinamika model kapal, sehingga mampu memberikan tingkat realisme yang sesuai dengan kekuatan, kondisi, objek, situasi, dan tindakan pengguna dari kapal tersebut.</t>
  </si>
  <si>
    <r>
      <t xml:space="preserve">Kontrol </t>
    </r>
    <r>
      <rPr>
        <sz val="11"/>
        <rFont val="Calibri"/>
        <family val="2"/>
        <scheme val="minor"/>
      </rPr>
      <t>Rudder dan indikator</t>
    </r>
  </si>
  <si>
    <t xml:space="preserve">Indikator rate of Turn </t>
  </si>
  <si>
    <t>Magnetic compass dan Gyro compass repeaters</t>
  </si>
  <si>
    <t>Engine controls termasuk RPM dan thruster control</t>
  </si>
  <si>
    <t>Doppler Log</t>
  </si>
  <si>
    <t>Indikator waktu, kecepatan angin, jarak layar,serta kedalaman</t>
  </si>
  <si>
    <r>
      <t xml:space="preserve">Tampilan kendali  lampu navigasi dari </t>
    </r>
    <r>
      <rPr>
        <sz val="11"/>
        <rFont val="Calibri"/>
        <family val="2"/>
        <scheme val="minor"/>
      </rPr>
      <t xml:space="preserve">Own ship </t>
    </r>
  </si>
  <si>
    <r>
      <t xml:space="preserve">Kontrol pada </t>
    </r>
    <r>
      <rPr>
        <sz val="11"/>
        <rFont val="Calibri"/>
        <family val="2"/>
        <scheme val="minor"/>
      </rPr>
      <t>Own Ship Fog Horn (secara Auto/Manual)</t>
    </r>
  </si>
  <si>
    <r>
      <t>Tampilan p</t>
    </r>
    <r>
      <rPr>
        <sz val="11"/>
        <rFont val="Calibri"/>
        <family val="2"/>
        <scheme val="minor"/>
      </rPr>
      <t>ilot card dan karakteristik Manuver dari kapal yang digunakan</t>
    </r>
  </si>
  <si>
    <t>Docking view</t>
  </si>
  <si>
    <r>
      <t xml:space="preserve">Panel  </t>
    </r>
    <r>
      <rPr>
        <sz val="11"/>
        <rFont val="Calibri"/>
        <family val="2"/>
        <scheme val="minor"/>
      </rPr>
      <t xml:space="preserve">Engine Alarm </t>
    </r>
  </si>
  <si>
    <r>
      <t xml:space="preserve">Panel </t>
    </r>
    <r>
      <rPr>
        <sz val="11"/>
        <rFont val="Calibri"/>
        <family val="2"/>
        <scheme val="minor"/>
      </rPr>
      <t xml:space="preserve">Engine Control </t>
    </r>
  </si>
  <si>
    <t xml:space="preserve">Tampilan Kontrol Telegraph (untuk kecepatan mesin dan arah) </t>
  </si>
  <si>
    <t>GPS</t>
  </si>
  <si>
    <t>ECHO Sounder</t>
  </si>
  <si>
    <t>Course Recorder</t>
  </si>
  <si>
    <t>Automatic Identification System (AIS)</t>
  </si>
  <si>
    <t>Anchoring Mooring</t>
  </si>
  <si>
    <t>Rudder Angle Indicator</t>
  </si>
  <si>
    <t>Rate of Turn Indiator</t>
  </si>
  <si>
    <t>RPM Indicators</t>
  </si>
  <si>
    <t>Anemometer</t>
  </si>
  <si>
    <t>Time (simulation time of the day)</t>
  </si>
  <si>
    <t>Doppler Log speeds</t>
  </si>
  <si>
    <t>Visualisasi dapat menampilkan visual kapal tug dan kapal target yang dihitung berdasarkan hidrodinamika model kapal, sehingga mampu memberikan tingkat realisme yang sesuai dengan kekuatan, kondisi, objek, situasi, dan tindakan pengguna dari kapal tersebut.</t>
  </si>
  <si>
    <t>Meliputi :</t>
  </si>
  <si>
    <t>Exercise Data</t>
  </si>
  <si>
    <t>Mode Test</t>
  </si>
  <si>
    <t>Mode Training</t>
  </si>
  <si>
    <t>Ship Selection</t>
  </si>
  <si>
    <t>Requestable Assistant</t>
  </si>
  <si>
    <t>Scoring &amp; Evaluation</t>
  </si>
  <si>
    <t>Object Payload Selection</t>
  </si>
  <si>
    <t>User Privileges</t>
  </si>
  <si>
    <t>Shutdown &amp; Boot Up Automation System</t>
  </si>
  <si>
    <t>Visual 3D</t>
  </si>
  <si>
    <t>Environtment / scenery</t>
  </si>
  <si>
    <t>Camera View</t>
  </si>
  <si>
    <t>2D Lighting and Materials Effect</t>
  </si>
  <si>
    <t>Animation Object</t>
  </si>
  <si>
    <t>Render Surface FX Effect (water, clouds)</t>
  </si>
  <si>
    <t>Inclinometer Visualization (Pitching and Rolling)</t>
  </si>
  <si>
    <t>Objects Payload</t>
  </si>
  <si>
    <t>Objects Collision</t>
  </si>
  <si>
    <t>Vehicle Traffic</t>
  </si>
  <si>
    <t>Physics Calculation</t>
  </si>
  <si>
    <t>Buoyancy Effect</t>
  </si>
  <si>
    <t>3D Sound Effect</t>
  </si>
  <si>
    <t>Frequency Effect</t>
  </si>
  <si>
    <t>1. Port Area</t>
  </si>
  <si>
    <t>Land size 1 x 1 km2</t>
  </si>
  <si>
    <t>2. Ships Model</t>
  </si>
  <si>
    <t>3650 DWT Generic Cargo</t>
  </si>
  <si>
    <t>4180 DWT Full Container Cargo</t>
  </si>
  <si>
    <t>50000 DWT Bulk Carrier</t>
  </si>
  <si>
    <t>3. Static Object</t>
  </si>
  <si>
    <t>Building</t>
  </si>
  <si>
    <t xml:space="preserve">Vehicle </t>
  </si>
  <si>
    <t>Fence</t>
  </si>
  <si>
    <t xml:space="preserve">Trees </t>
  </si>
  <si>
    <t>Human</t>
  </si>
  <si>
    <t>4. Dynamic Object</t>
  </si>
  <si>
    <t>Ship</t>
  </si>
  <si>
    <t>Boat</t>
  </si>
  <si>
    <t>Animal</t>
  </si>
  <si>
    <t>5. Texture</t>
  </si>
  <si>
    <t>Texture</t>
  </si>
  <si>
    <t>Texturing</t>
  </si>
  <si>
    <t>1. Accuracy</t>
  </si>
  <si>
    <t>Object Payload Positioning</t>
  </si>
  <si>
    <t>Weight and Balance</t>
  </si>
  <si>
    <t>Stability on Rolling and Pitching</t>
  </si>
  <si>
    <t>2. Speed</t>
  </si>
  <si>
    <t xml:space="preserve">Meliputi : </t>
  </si>
  <si>
    <t>Simulation Accomplishing</t>
  </si>
  <si>
    <t>Decision Marking of Object Payload Positioning</t>
  </si>
  <si>
    <t>3. Safety</t>
  </si>
  <si>
    <t>Volume and Dimension</t>
  </si>
  <si>
    <t xml:space="preserve">4. Result </t>
  </si>
  <si>
    <t>Passed / Failed</t>
  </si>
  <si>
    <t>Trainee Data Entry</t>
  </si>
  <si>
    <t>Instructor Data Entry</t>
  </si>
  <si>
    <t>Exercise Result Print Out</t>
  </si>
  <si>
    <t>1. PC Instructor</t>
  </si>
  <si>
    <t>Processor Type : Core I7</t>
  </si>
  <si>
    <t>Memory : 8GB DDR3</t>
  </si>
  <si>
    <t>Monitor 24"</t>
  </si>
  <si>
    <t>2. PC Student</t>
  </si>
  <si>
    <t>3. Projector with Motorized Screen</t>
  </si>
  <si>
    <t>Projector :</t>
  </si>
  <si>
    <t>Bright (Lumens) : 3300</t>
  </si>
  <si>
    <t>Contrast Ratio : 16000:1</t>
  </si>
  <si>
    <t>Resolution : WXGA</t>
  </si>
  <si>
    <t>Lamp &amp; Filter Life (Hours) : Up to 10000</t>
  </si>
  <si>
    <t>Connection : HDMI</t>
  </si>
  <si>
    <t>Power Speaker (W) : 10</t>
  </si>
  <si>
    <t>Short Projection Distance at 0.60m (inch) : 18</t>
  </si>
  <si>
    <t>Power Supply (V) : AC 100 - 240</t>
  </si>
  <si>
    <t>Frequency (Hz) : 50/60</t>
  </si>
  <si>
    <t>Power Consumption (W) : 300</t>
  </si>
  <si>
    <t>Screen Projector Motorized</t>
  </si>
  <si>
    <t>4:3 / Wide Screen</t>
  </si>
  <si>
    <t>Screen Size 2,0 x 1,5 M</t>
  </si>
  <si>
    <t>Remote</t>
  </si>
  <si>
    <t>4. Sound System</t>
  </si>
  <si>
    <t>Indoor</t>
  </si>
  <si>
    <t>Speaker Passive 15 inch</t>
  </si>
  <si>
    <t>Mic Wireless</t>
  </si>
  <si>
    <t>Power Mixer</t>
  </si>
  <si>
    <t>5. Headset</t>
  </si>
  <si>
    <t>Wireless Headphone</t>
  </si>
  <si>
    <t>6. Network System</t>
  </si>
  <si>
    <t>Switch Hub</t>
  </si>
  <si>
    <t>UTP Cable</t>
  </si>
  <si>
    <t>Conduit</t>
  </si>
  <si>
    <t>7. Deck Console and Chair</t>
  </si>
  <si>
    <t>Solid Wood</t>
  </si>
  <si>
    <t>Painting</t>
  </si>
  <si>
    <t>1. Meja Instruktur</t>
  </si>
  <si>
    <t>Ukuran : 120 x 75 x 75 cm</t>
  </si>
  <si>
    <t>Class COD 128</t>
  </si>
  <si>
    <t>2. Kursi Instruktur</t>
  </si>
  <si>
    <t>Ukuran w x d x h = 465 x 610 x 870</t>
  </si>
  <si>
    <t>Frame Finishign : Powder Coating,</t>
  </si>
  <si>
    <t>Frame Colour : Black,</t>
  </si>
  <si>
    <t>Pholstery Material : Fabric</t>
  </si>
  <si>
    <t>3. Almari Dokumen</t>
  </si>
  <si>
    <t>Ukuran 205 x 90 x 40 cm</t>
  </si>
  <si>
    <t>Sliding Glass Doors</t>
  </si>
  <si>
    <t>Material Plat besi bertutup kaca</t>
  </si>
  <si>
    <t>1. Modul CBT : Ship Stability Simulator</t>
  </si>
  <si>
    <t>100 Frame</t>
  </si>
  <si>
    <t>Content Multimedia :</t>
  </si>
  <si>
    <t>Animation Cathegory 2D &amp; 3D</t>
  </si>
  <si>
    <t>Web Based</t>
  </si>
  <si>
    <t>Size 1366 x 1768 pixel</t>
  </si>
  <si>
    <t>Naration / text indonesia version</t>
  </si>
  <si>
    <t>2. Modul CBT : Panduan Praktikum "Ship Stability" (Tutorial)</t>
  </si>
  <si>
    <t>3. PC Set with UPS 650 VA</t>
  </si>
  <si>
    <t>VGA Minimal 1GB, Wireless Keyboard, Wireless Mouse</t>
  </si>
  <si>
    <t>UPS 650 VA</t>
  </si>
  <si>
    <t>Spesifikasi :</t>
  </si>
  <si>
    <t>WXGA (1280 x 800)</t>
  </si>
  <si>
    <t>3000 Lumens ANSI, 1,7 Kg</t>
  </si>
  <si>
    <t>3 LCD Technology</t>
  </si>
  <si>
    <t>Screen, 120" wall mounted, motorized</t>
  </si>
  <si>
    <t>Lokal Power Network Distribution</t>
  </si>
  <si>
    <t>ECDIS Keyboard</t>
  </si>
  <si>
    <t>CCTV 8 Camera</t>
  </si>
  <si>
    <t>Kelistrikan Instalasi dan Panel Listrik ke dalam gedung</t>
  </si>
  <si>
    <t>GRAND TOTAL</t>
  </si>
  <si>
    <t>Projector with 70" Motorized Screen</t>
  </si>
  <si>
    <t>- Console Ship Stability</t>
  </si>
  <si>
    <t>- CBT Console</t>
  </si>
  <si>
    <t>Penyekatan ruangan, Mockup &amp; Console</t>
  </si>
  <si>
    <t>4. Computer System for Instructure with UPS 650 VA</t>
  </si>
  <si>
    <t>5. Multimedia projector with Motorized Screen</t>
  </si>
  <si>
    <t>RANCANGAN ANGGARAN DAN BIAYA (RAB)</t>
  </si>
  <si>
    <t>PENGADAAN SIMULATOR BRIDGE, TUG AND SHIP STABILITY</t>
  </si>
  <si>
    <t>TAHUN ANGGARAN 2022</t>
  </si>
  <si>
    <t>MERK/TYPE YANG DI TAWARKAN</t>
  </si>
  <si>
    <t>HARGA SATUAN</t>
  </si>
  <si>
    <t>HARGA TOTAL</t>
  </si>
  <si>
    <t>SUB TOTAL A</t>
  </si>
  <si>
    <t>SUB TOTAL B</t>
  </si>
  <si>
    <t>SUB TOTAL C</t>
  </si>
  <si>
    <t>BILL OF QUANTITY</t>
  </si>
  <si>
    <t>NAMA BARANG</t>
  </si>
  <si>
    <t>SEPSFIFIKASI TEKNIS</t>
  </si>
  <si>
    <t xml:space="preserve">OS  Windows 10 </t>
  </si>
  <si>
    <t>OS  Windows 10</t>
  </si>
  <si>
    <t>Core I7, RAM Minimal 8Gb, SSD Minimal 1TB, Monitor Minimal 24" LED, Win 8, DVD RW,</t>
  </si>
  <si>
    <t xml:space="preserve">Intel I Core 9, 8 GB RAM, 250 GB Internal SSD, Nvidia Graphic Card - Windows 11 </t>
  </si>
  <si>
    <t>3. PC Set</t>
  </si>
  <si>
    <t xml:space="preserve">4. Computer System for Instructure </t>
  </si>
  <si>
    <t xml:space="preserve">Intel I Core 7, 8 GB RAM, 1 TB Internal HDD - Windows 11 </t>
  </si>
  <si>
    <t>Intel I Core 5 , 4 GB RAM, 1 TB Internal HDD – Windows 11</t>
  </si>
  <si>
    <t>Intel I Core 5, 4 GB RAM, 1 TB Internal HDD, Nvidia Graphic Card - Windows 11</t>
  </si>
  <si>
    <t xml:space="preserve">Intel I Core 9, 8 GB RAM, 250 GB Internal SSD, Nvidia Graphic Card - Windows 10 (64 bit) </t>
  </si>
  <si>
    <t>Intel I Core 5 , 4GB RAM, 1 TB Internal HDD – Windows 10 (64bit)</t>
  </si>
  <si>
    <t xml:space="preserve">Intel I Core 5, 4 GB RAM, 1TB Internal HDD, Nvidia Graphic Card - Windows 10 (64 bit) </t>
  </si>
  <si>
    <t xml:space="preserve">Intel I Core 5, 8 GB RAM, 1TB Internal HDD, Nvidia Graphic Card - Windows 10 (64 bit) </t>
  </si>
  <si>
    <t>Intel I Core 5, 4GB RAM, 1 TB Internal HDD – Windows 10 (64bit)</t>
  </si>
  <si>
    <t>Core I7, RAM Minimal 8Gb, HDD Minimal 1TB, Monitor Minimal 24" LED, Win 8, DVD RW,</t>
  </si>
  <si>
    <t>Intel I Core 5 , 4 GB RAM, 1TB Internal HDD – Windows 11</t>
  </si>
  <si>
    <t xml:space="preserve">Intel I Core 7, 8 GB RAM, 1 TB HDD + 250 GB SSD, Nvidia Graphic Card - Windows 11 </t>
  </si>
  <si>
    <t>HDD : 1 TB + SSD : 250 GB</t>
  </si>
  <si>
    <t>Nvidia Graphic Card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</si>
</sst>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164" formatCode="_(* #,##0.00_);_(* \(#,##0.00\);_(* &quot;-&quot;??_);_(@_)"/>
    <numFmt numFmtId="165" formatCode="_(* #,##0_);_(* \(#,##0\);_(* &quot;-&quot;??_);_(@_)"/>
    <numFmt numFmtId="166" formatCode="_-[$Rp-421]* #,##0_-;\-[$Rp-421]* #,##0_-;_-[$Rp-421]* &quot;-&quot;_-;_-@_-"/>
    <numFmt numFmtId="167" formatCode="_-[$Rp-421]* #,##0_-;\-[$Rp-421]* #,##0_-;_-[$Rp-421]* &quot;-&quot;??_-;_-@_-"/>
    <numFmt numFmtId="168" formatCode="0.000"/>
    <numFmt numFmtId="169" formatCode="_-[$Rp-3809]* #,##0.00_-;\-[$Rp-3809]* #,##0.00_-;_-[$Rp-3809]* &quot;-&quot;??_-;_-@_-"/>
    <numFmt numFmtId="170" formatCode="_-[$Rp-3809]* #,##0_-;\-[$Rp-3809]* #,##0_-;_-[$Rp-3809]* &quot;-&quot;??_-;_-@_-"/>
  </numFmts>
  <fonts count="10" x14ac:knownFonts="1">
    <font>
      <sz val="11"/>
      <color theme="1"/>
      <name val="Calibri"/>
      <family val="2"/>
      <scheme val="minor"/>
    </font>
    <font>
      <b/>
      <sz val="11"/>
      <color theme="1"/>
      <name val="Calibri"/>
      <family val="2"/>
      <scheme val="minor"/>
    </font>
    <font>
      <i/>
      <sz val="11"/>
      <color theme="1"/>
      <name val="Calibri"/>
      <family val="2"/>
      <scheme val="minor"/>
    </font>
    <font>
      <u/>
      <sz val="11"/>
      <color theme="1"/>
      <name val="Calibri"/>
      <family val="2"/>
      <scheme val="minor"/>
    </font>
    <font>
      <b/>
      <sz val="14"/>
      <color theme="1"/>
      <name val="Calibri"/>
      <family val="2"/>
      <scheme val="minor"/>
    </font>
    <font>
      <sz val="11"/>
      <color theme="1"/>
      <name val="Calibri"/>
      <family val="2"/>
      <scheme val="minor"/>
    </font>
    <font>
      <sz val="11"/>
      <name val="Calibri"/>
      <family val="2"/>
      <scheme val="minor"/>
    </font>
    <font>
      <b/>
      <u/>
      <sz val="11"/>
      <color theme="1"/>
      <name val="Calibri"/>
      <family val="2"/>
      <scheme val="minor"/>
    </font>
    <font>
      <b/>
      <sz val="11"/>
      <color theme="1"/>
      <name val="Calibri"/>
      <family val="2"/>
    </font>
    <font>
      <sz val="11"/>
      <color rgb="FF000000"/>
      <name val="Calibri"/>
      <family val="2"/>
      <scheme val="minor"/>
    </font>
  </fonts>
  <fills count="2">
    <fill>
      <patternFill patternType="none"/>
    </fill>
    <fill>
      <patternFill patternType="gray125"/>
    </fill>
  </fills>
  <borders count="7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right style="medium">
        <color indexed="64"/>
      </right>
      <top style="double">
        <color indexed="64"/>
      </top>
      <bottom style="thick">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ck">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ck">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style="double">
        <color indexed="64"/>
      </bottom>
      <diagonal/>
    </border>
    <border>
      <left style="medium">
        <color indexed="64"/>
      </left>
      <right/>
      <top style="double">
        <color indexed="64"/>
      </top>
      <bottom style="thick">
        <color indexed="64"/>
      </bottom>
      <diagonal/>
    </border>
    <border>
      <left/>
      <right style="thin">
        <color indexed="64"/>
      </right>
      <top/>
      <bottom style="medium">
        <color indexed="64"/>
      </bottom>
      <diagonal/>
    </border>
  </borders>
  <cellStyleXfs count="3">
    <xf numFmtId="0" fontId="0" fillId="0" borderId="0"/>
    <xf numFmtId="41" fontId="5" fillId="0" borderId="0" applyFont="0" applyFill="0" applyBorder="0" applyAlignment="0" applyProtection="0"/>
    <xf numFmtId="164" fontId="5" fillId="0" borderId="0" applyFont="0" applyFill="0" applyBorder="0" applyAlignment="0" applyProtection="0"/>
  </cellStyleXfs>
  <cellXfs count="364">
    <xf numFmtId="0" fontId="0" fillId="0" borderId="0" xfId="0"/>
    <xf numFmtId="0" fontId="0" fillId="0" borderId="0" xfId="0" applyAlignment="1">
      <alignment horizontal="center"/>
    </xf>
    <xf numFmtId="0" fontId="1" fillId="0" borderId="1" xfId="0" applyFont="1" applyBorder="1" applyAlignment="1">
      <alignment horizontal="center"/>
    </xf>
    <xf numFmtId="0" fontId="1" fillId="0" borderId="3" xfId="0" applyFont="1" applyBorder="1" applyAlignment="1">
      <alignment horizontal="center"/>
    </xf>
    <xf numFmtId="0" fontId="0" fillId="0" borderId="2" xfId="0" applyBorder="1" applyAlignment="1">
      <alignment horizontal="center" vertical="center"/>
    </xf>
    <xf numFmtId="0" fontId="3" fillId="0" borderId="4" xfId="0" applyFont="1" applyBorder="1" applyAlignment="1">
      <alignment horizontal="left" vertical="center"/>
    </xf>
    <xf numFmtId="0" fontId="2" fillId="0" borderId="2" xfId="0" applyFont="1" applyBorder="1" applyAlignment="1">
      <alignment vertical="top" wrapText="1"/>
    </xf>
    <xf numFmtId="0" fontId="4" fillId="0" borderId="0" xfId="0" applyFont="1" applyBorder="1" applyAlignment="1">
      <alignment horizontal="center"/>
    </xf>
    <xf numFmtId="0" fontId="0" fillId="0" borderId="2" xfId="0" applyFill="1" applyBorder="1"/>
    <xf numFmtId="0" fontId="0" fillId="0" borderId="2" xfId="0" applyFill="1" applyBorder="1" applyAlignment="1">
      <alignment vertical="center" wrapText="1"/>
    </xf>
    <xf numFmtId="0" fontId="0" fillId="0" borderId="2" xfId="0" applyFill="1" applyBorder="1" applyAlignment="1">
      <alignment vertical="center"/>
    </xf>
    <xf numFmtId="0" fontId="0" fillId="0" borderId="0" xfId="0"/>
    <xf numFmtId="0" fontId="1" fillId="0" borderId="4" xfId="0" applyFont="1" applyBorder="1"/>
    <xf numFmtId="0" fontId="1" fillId="0" borderId="2" xfId="0" applyFont="1" applyBorder="1"/>
    <xf numFmtId="0" fontId="0" fillId="0" borderId="4" xfId="0" applyBorder="1"/>
    <xf numFmtId="0" fontId="0" fillId="0" borderId="2" xfId="0" applyBorder="1"/>
    <xf numFmtId="0" fontId="0" fillId="0" borderId="2" xfId="0" applyBorder="1" applyAlignment="1">
      <alignment vertical="top" wrapText="1"/>
    </xf>
    <xf numFmtId="0" fontId="0" fillId="0" borderId="2" xfId="0" quotePrefix="1" applyBorder="1" applyAlignment="1">
      <alignment vertical="top" wrapText="1"/>
    </xf>
    <xf numFmtId="0" fontId="0" fillId="0" borderId="2" xfId="0" applyBorder="1" applyAlignment="1">
      <alignment vertical="top"/>
    </xf>
    <xf numFmtId="0" fontId="3" fillId="0" borderId="4" xfId="0" applyFont="1" applyBorder="1"/>
    <xf numFmtId="0" fontId="0" fillId="0" borderId="2" xfId="0" applyBorder="1" applyAlignment="1">
      <alignment horizontal="justify" vertical="top"/>
    </xf>
    <xf numFmtId="0" fontId="0" fillId="0" borderId="2" xfId="0" applyBorder="1" applyAlignment="1">
      <alignment vertical="center"/>
    </xf>
    <xf numFmtId="0" fontId="0" fillId="0" borderId="5" xfId="0" applyBorder="1" applyAlignment="1">
      <alignment horizontal="center"/>
    </xf>
    <xf numFmtId="0" fontId="0" fillId="0" borderId="5" xfId="0" applyBorder="1" applyAlignment="1">
      <alignment horizontal="center" vertical="top"/>
    </xf>
    <xf numFmtId="0" fontId="1" fillId="0" borderId="2" xfId="0" applyFont="1" applyBorder="1" applyAlignment="1">
      <alignment vertical="center"/>
    </xf>
    <xf numFmtId="41" fontId="0" fillId="0" borderId="5" xfId="1" applyFont="1" applyBorder="1"/>
    <xf numFmtId="41" fontId="0" fillId="0" borderId="5" xfId="1" applyFont="1" applyBorder="1" applyAlignment="1">
      <alignment horizontal="center"/>
    </xf>
    <xf numFmtId="0" fontId="0" fillId="0" borderId="0" xfId="0" applyBorder="1"/>
    <xf numFmtId="0" fontId="1" fillId="0" borderId="0" xfId="0" applyFont="1" applyBorder="1" applyAlignment="1">
      <alignment horizontal="left"/>
    </xf>
    <xf numFmtId="0" fontId="1" fillId="0" borderId="0" xfId="0" applyFont="1" applyBorder="1"/>
    <xf numFmtId="0" fontId="0" fillId="0" borderId="0" xfId="0" quotePrefix="1" applyBorder="1" applyAlignment="1">
      <alignment horizontal="right"/>
    </xf>
    <xf numFmtId="0" fontId="0" fillId="0" borderId="2" xfId="0" applyFont="1" applyBorder="1" applyAlignment="1">
      <alignment vertical="center"/>
    </xf>
    <xf numFmtId="41" fontId="5" fillId="0" borderId="5" xfId="1" applyBorder="1" applyAlignment="1">
      <alignment horizontal="center" vertical="top"/>
    </xf>
    <xf numFmtId="0" fontId="6" fillId="0" borderId="2" xfId="0" applyFont="1" applyBorder="1"/>
    <xf numFmtId="0" fontId="7" fillId="0" borderId="4" xfId="0" applyFont="1" applyBorder="1"/>
    <xf numFmtId="0" fontId="7" fillId="0" borderId="4" xfId="0" applyFont="1" applyFill="1" applyBorder="1"/>
    <xf numFmtId="0" fontId="0" fillId="0" borderId="2" xfId="0" applyFont="1" applyFill="1" applyBorder="1" applyAlignment="1">
      <alignment vertical="center"/>
    </xf>
    <xf numFmtId="0" fontId="0" fillId="0" borderId="5" xfId="0" applyFill="1" applyBorder="1" applyAlignment="1">
      <alignment horizontal="center"/>
    </xf>
    <xf numFmtId="0" fontId="0" fillId="0" borderId="4" xfId="0" applyFill="1" applyBorder="1"/>
    <xf numFmtId="41" fontId="0" fillId="0" borderId="5" xfId="1" applyFont="1" applyFill="1" applyBorder="1" applyAlignment="1">
      <alignment horizontal="center"/>
    </xf>
    <xf numFmtId="0" fontId="1" fillId="0" borderId="4" xfId="0" applyFont="1" applyFill="1" applyBorder="1"/>
    <xf numFmtId="0" fontId="0" fillId="0" borderId="4" xfId="0" applyBorder="1" applyAlignment="1">
      <alignment horizontal="center"/>
    </xf>
    <xf numFmtId="0" fontId="0" fillId="0" borderId="14" xfId="0" applyBorder="1" applyAlignment="1">
      <alignment horizontal="center" vertical="center"/>
    </xf>
    <xf numFmtId="0" fontId="0" fillId="0" borderId="0" xfId="0" applyBorder="1" applyAlignment="1">
      <alignment horizontal="center" vertical="center"/>
    </xf>
    <xf numFmtId="0" fontId="1" fillId="0" borderId="14" xfId="0" applyFont="1" applyBorder="1" applyAlignment="1">
      <alignment horizontal="center"/>
    </xf>
    <xf numFmtId="0" fontId="0" fillId="0" borderId="14" xfId="0" applyBorder="1" applyAlignment="1">
      <alignment horizontal="center"/>
    </xf>
    <xf numFmtId="0" fontId="0" fillId="0" borderId="0" xfId="0" quotePrefix="1" applyBorder="1"/>
    <xf numFmtId="20" fontId="0" fillId="0" borderId="0" xfId="0" quotePrefix="1" applyNumberFormat="1" applyBorder="1" applyAlignment="1">
      <alignment horizontal="center"/>
    </xf>
    <xf numFmtId="0" fontId="1" fillId="0" borderId="14" xfId="0" applyFont="1" applyFill="1" applyBorder="1" applyAlignment="1">
      <alignment horizontal="center"/>
    </xf>
    <xf numFmtId="0" fontId="0" fillId="0" borderId="0" xfId="0" applyFill="1" applyBorder="1"/>
    <xf numFmtId="0" fontId="0" fillId="0" borderId="14" xfId="0" applyFill="1" applyBorder="1" applyAlignment="1">
      <alignment horizontal="center"/>
    </xf>
    <xf numFmtId="0" fontId="0" fillId="0" borderId="0" xfId="0" applyFill="1" applyBorder="1" applyAlignment="1">
      <alignment horizontal="right"/>
    </xf>
    <xf numFmtId="0" fontId="1" fillId="0" borderId="0" xfId="0" quotePrefix="1" applyFont="1" applyBorder="1" applyAlignment="1">
      <alignment horizontal="right"/>
    </xf>
    <xf numFmtId="0" fontId="0" fillId="0" borderId="0" xfId="0" quotePrefix="1" applyFill="1" applyBorder="1" applyAlignment="1">
      <alignment horizontal="right"/>
    </xf>
    <xf numFmtId="0" fontId="3" fillId="0" borderId="0" xfId="0" quotePrefix="1" applyFont="1" applyFill="1" applyBorder="1" applyAlignment="1">
      <alignment horizontal="right"/>
    </xf>
    <xf numFmtId="166" fontId="0" fillId="0" borderId="0" xfId="2" applyNumberFormat="1" applyFont="1"/>
    <xf numFmtId="167" fontId="0" fillId="0" borderId="0" xfId="0" applyNumberFormat="1"/>
    <xf numFmtId="0" fontId="0" fillId="0" borderId="20" xfId="0" applyBorder="1" applyAlignment="1">
      <alignment horizontal="center"/>
    </xf>
    <xf numFmtId="0" fontId="0" fillId="0" borderId="21" xfId="0" applyBorder="1"/>
    <xf numFmtId="0" fontId="0" fillId="0" borderId="6" xfId="0" applyBorder="1"/>
    <xf numFmtId="0" fontId="0" fillId="0" borderId="7" xfId="0" quotePrefix="1" applyBorder="1" applyAlignment="1">
      <alignment vertical="top" wrapText="1"/>
    </xf>
    <xf numFmtId="0" fontId="0" fillId="0" borderId="22" xfId="0" applyBorder="1" applyAlignment="1">
      <alignment horizontal="center" vertical="top"/>
    </xf>
    <xf numFmtId="165" fontId="0" fillId="0" borderId="0" xfId="2" applyNumberFormat="1" applyFont="1" applyAlignment="1">
      <alignment horizontal="center"/>
    </xf>
    <xf numFmtId="164" fontId="0" fillId="0" borderId="0" xfId="0" applyNumberFormat="1" applyAlignment="1">
      <alignment horizontal="center"/>
    </xf>
    <xf numFmtId="0" fontId="1" fillId="0" borderId="30" xfId="0" applyFont="1" applyBorder="1" applyAlignment="1">
      <alignment horizontal="center" vertical="center"/>
    </xf>
    <xf numFmtId="0" fontId="1" fillId="0" borderId="31" xfId="0" applyFont="1" applyBorder="1" applyAlignment="1">
      <alignment horizontal="left"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0" fillId="0" borderId="34" xfId="0" applyBorder="1" applyAlignment="1">
      <alignment horizontal="center"/>
    </xf>
    <xf numFmtId="0" fontId="0" fillId="0" borderId="0" xfId="0" applyFill="1" applyBorder="1" applyAlignment="1">
      <alignment horizontal="center"/>
    </xf>
    <xf numFmtId="0" fontId="1" fillId="0" borderId="36" xfId="0" applyFont="1" applyBorder="1" applyAlignment="1">
      <alignment horizontal="center" vertical="center"/>
    </xf>
    <xf numFmtId="0" fontId="1" fillId="0" borderId="39" xfId="0" applyFont="1" applyBorder="1" applyAlignment="1">
      <alignment horizontal="lef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0" fillId="0" borderId="37" xfId="0" applyBorder="1" applyAlignment="1">
      <alignment horizontal="center"/>
    </xf>
    <xf numFmtId="0" fontId="0" fillId="0" borderId="2" xfId="0" quotePrefix="1" applyFill="1" applyBorder="1"/>
    <xf numFmtId="0" fontId="0" fillId="0" borderId="41" xfId="0" applyFill="1" applyBorder="1" applyAlignment="1">
      <alignment horizontal="center"/>
    </xf>
    <xf numFmtId="0" fontId="1" fillId="0" borderId="0" xfId="0" applyFont="1" applyFill="1" applyBorder="1"/>
    <xf numFmtId="0" fontId="0" fillId="0" borderId="17" xfId="0" applyFill="1" applyBorder="1" applyAlignment="1">
      <alignment horizontal="center"/>
    </xf>
    <xf numFmtId="0" fontId="0" fillId="0" borderId="27" xfId="0" applyFill="1" applyBorder="1" applyAlignment="1">
      <alignment horizontal="center"/>
    </xf>
    <xf numFmtId="0" fontId="0" fillId="0" borderId="0" xfId="0" quotePrefix="1" applyFill="1" applyBorder="1"/>
    <xf numFmtId="0" fontId="0" fillId="0" borderId="2" xfId="0" applyFill="1" applyBorder="1" applyAlignment="1">
      <alignment horizontal="center"/>
    </xf>
    <xf numFmtId="0" fontId="0" fillId="0" borderId="16" xfId="0" applyFill="1" applyBorder="1" applyAlignment="1">
      <alignment horizontal="center"/>
    </xf>
    <xf numFmtId="0" fontId="0" fillId="0" borderId="2" xfId="0" applyFill="1" applyBorder="1" applyAlignment="1">
      <alignment horizontal="center" vertical="top" wrapText="1"/>
    </xf>
    <xf numFmtId="0" fontId="0" fillId="0" borderId="8" xfId="0" applyFill="1" applyBorder="1" applyAlignment="1">
      <alignment horizontal="center"/>
    </xf>
    <xf numFmtId="0" fontId="0" fillId="0" borderId="5" xfId="0" applyFill="1" applyBorder="1"/>
    <xf numFmtId="0" fontId="0" fillId="0" borderId="0" xfId="0" applyBorder="1" applyAlignment="1">
      <alignment horizontal="right"/>
    </xf>
    <xf numFmtId="0" fontId="0" fillId="0" borderId="2" xfId="0" applyBorder="1" applyAlignment="1">
      <alignment horizontal="left" vertical="top" wrapText="1"/>
    </xf>
    <xf numFmtId="0" fontId="2" fillId="0" borderId="2" xfId="0" quotePrefix="1" applyFont="1" applyBorder="1" applyAlignment="1">
      <alignment vertical="top" wrapText="1"/>
    </xf>
    <xf numFmtId="166" fontId="0" fillId="0" borderId="13" xfId="2" applyNumberFormat="1" applyFont="1" applyFill="1" applyBorder="1"/>
    <xf numFmtId="0" fontId="0" fillId="0" borderId="2" xfId="0" applyBorder="1" applyAlignment="1">
      <alignment horizontal="justify" vertical="top" wrapText="1"/>
    </xf>
    <xf numFmtId="0" fontId="0" fillId="0" borderId="2" xfId="0" quotePrefix="1" applyBorder="1" applyAlignment="1">
      <alignment horizontal="justify" vertical="top"/>
    </xf>
    <xf numFmtId="0" fontId="9" fillId="0" borderId="2" xfId="0" applyFont="1" applyBorder="1" applyAlignment="1">
      <alignment horizontal="justify" vertical="top"/>
    </xf>
    <xf numFmtId="0" fontId="6" fillId="0" borderId="2" xfId="0" applyFont="1" applyBorder="1" applyAlignment="1">
      <alignment horizontal="justify" vertical="top"/>
    </xf>
    <xf numFmtId="0" fontId="1" fillId="0" borderId="0" xfId="0" applyFont="1"/>
    <xf numFmtId="0" fontId="7" fillId="0" borderId="0" xfId="0" applyFont="1" applyFill="1" applyBorder="1"/>
    <xf numFmtId="0" fontId="0" fillId="0" borderId="14" xfId="0" applyFont="1" applyFill="1" applyBorder="1" applyAlignment="1">
      <alignment horizontal="center"/>
    </xf>
    <xf numFmtId="0" fontId="0" fillId="0" borderId="5" xfId="0" applyFont="1" applyFill="1" applyBorder="1" applyAlignment="1">
      <alignment horizontal="center"/>
    </xf>
    <xf numFmtId="0" fontId="0" fillId="0" borderId="0" xfId="0" applyFont="1"/>
    <xf numFmtId="0" fontId="1" fillId="0" borderId="5" xfId="0" applyFont="1" applyFill="1" applyBorder="1" applyAlignment="1">
      <alignment horizontal="center"/>
    </xf>
    <xf numFmtId="0" fontId="0" fillId="0" borderId="4" xfId="0" applyFont="1" applyFill="1" applyBorder="1" applyAlignment="1">
      <alignment horizontal="left"/>
    </xf>
    <xf numFmtId="0" fontId="0" fillId="0" borderId="0" xfId="0" applyFont="1" applyFill="1" applyBorder="1" applyAlignment="1">
      <alignment horizontal="left"/>
    </xf>
    <xf numFmtId="0" fontId="0" fillId="0" borderId="0" xfId="0" applyFont="1" applyFill="1" applyBorder="1" applyAlignment="1">
      <alignment horizontal="right"/>
    </xf>
    <xf numFmtId="0" fontId="1" fillId="0" borderId="0" xfId="0" applyFont="1" applyFill="1" applyBorder="1" applyAlignment="1">
      <alignment horizontal="right"/>
    </xf>
    <xf numFmtId="0" fontId="0" fillId="0" borderId="4" xfId="0" applyFont="1" applyFill="1" applyBorder="1"/>
    <xf numFmtId="0" fontId="0" fillId="0" borderId="2" xfId="0" applyFont="1" applyFill="1" applyBorder="1" applyAlignment="1">
      <alignment horizontal="center"/>
    </xf>
    <xf numFmtId="0" fontId="0" fillId="0" borderId="2" xfId="0" applyFont="1" applyFill="1" applyBorder="1" applyAlignment="1">
      <alignment horizontal="left"/>
    </xf>
    <xf numFmtId="0" fontId="0" fillId="0" borderId="0" xfId="0" applyFont="1" applyFill="1" applyBorder="1"/>
    <xf numFmtId="0" fontId="0" fillId="0" borderId="0" xfId="0" quotePrefix="1" applyFont="1" applyFill="1" applyBorder="1" applyAlignment="1">
      <alignment horizontal="right"/>
    </xf>
    <xf numFmtId="168" fontId="0" fillId="0" borderId="0" xfId="2" applyNumberFormat="1" applyFont="1"/>
    <xf numFmtId="0" fontId="1" fillId="0" borderId="28" xfId="0" applyFont="1" applyFill="1" applyBorder="1" applyAlignment="1">
      <alignment horizontal="center"/>
    </xf>
    <xf numFmtId="0" fontId="1" fillId="0" borderId="0" xfId="0" applyFont="1" applyFill="1" applyBorder="1" applyAlignment="1">
      <alignment horizontal="left"/>
    </xf>
    <xf numFmtId="0" fontId="1" fillId="0" borderId="2" xfId="0" applyFont="1" applyFill="1" applyBorder="1" applyAlignment="1">
      <alignment horizontal="left"/>
    </xf>
    <xf numFmtId="0" fontId="7" fillId="0" borderId="4" xfId="0" applyFont="1" applyFill="1" applyBorder="1" applyAlignment="1">
      <alignment horizontal="left"/>
    </xf>
    <xf numFmtId="0" fontId="7" fillId="0" borderId="0" xfId="0" applyFont="1" applyFill="1" applyBorder="1" applyAlignment="1">
      <alignment horizontal="left"/>
    </xf>
    <xf numFmtId="0" fontId="0" fillId="0" borderId="25" xfId="0" applyFill="1" applyBorder="1" applyAlignment="1"/>
    <xf numFmtId="0" fontId="1" fillId="0" borderId="44" xfId="0" applyFont="1" applyFill="1" applyBorder="1" applyAlignment="1">
      <alignment horizontal="center"/>
    </xf>
    <xf numFmtId="0" fontId="1" fillId="0" borderId="45" xfId="0" applyFont="1" applyFill="1" applyBorder="1"/>
    <xf numFmtId="0" fontId="0" fillId="0" borderId="15" xfId="0" quotePrefix="1" applyFill="1" applyBorder="1" applyAlignment="1">
      <alignment horizontal="right"/>
    </xf>
    <xf numFmtId="0" fontId="0" fillId="0" borderId="15" xfId="0" applyFill="1" applyBorder="1"/>
    <xf numFmtId="0" fontId="0" fillId="0" borderId="46" xfId="0" applyFill="1" applyBorder="1" applyAlignment="1">
      <alignment horizontal="center"/>
    </xf>
    <xf numFmtId="0" fontId="0" fillId="0" borderId="1" xfId="0" applyFill="1" applyBorder="1" applyAlignment="1"/>
    <xf numFmtId="0" fontId="0" fillId="0" borderId="40" xfId="0" applyBorder="1" applyAlignment="1">
      <alignment horizontal="center"/>
    </xf>
    <xf numFmtId="166" fontId="0" fillId="0" borderId="51" xfId="2" applyNumberFormat="1" applyFont="1" applyBorder="1"/>
    <xf numFmtId="0" fontId="0" fillId="0" borderId="13" xfId="0" applyBorder="1" applyAlignment="1">
      <alignment horizontal="center"/>
    </xf>
    <xf numFmtId="166" fontId="0" fillId="0" borderId="52" xfId="2" applyNumberFormat="1" applyFont="1" applyBorder="1"/>
    <xf numFmtId="0" fontId="0" fillId="0" borderId="29" xfId="0" applyBorder="1" applyAlignment="1">
      <alignment horizontal="center"/>
    </xf>
    <xf numFmtId="166" fontId="0" fillId="0" borderId="52" xfId="2" applyNumberFormat="1" applyFont="1" applyFill="1" applyBorder="1"/>
    <xf numFmtId="0" fontId="0" fillId="0" borderId="13" xfId="0" applyBorder="1" applyAlignment="1">
      <alignment horizontal="center" vertical="top"/>
    </xf>
    <xf numFmtId="41" fontId="0" fillId="0" borderId="13" xfId="1" applyFont="1" applyBorder="1"/>
    <xf numFmtId="41" fontId="0" fillId="0" borderId="13" xfId="1" applyFont="1" applyBorder="1" applyAlignment="1">
      <alignment horizontal="center"/>
    </xf>
    <xf numFmtId="0" fontId="0" fillId="0" borderId="23" xfId="0" applyBorder="1" applyAlignment="1">
      <alignment horizontal="center" vertical="top"/>
    </xf>
    <xf numFmtId="166" fontId="0" fillId="0" borderId="53" xfId="2" applyNumberFormat="1" applyFont="1" applyBorder="1"/>
    <xf numFmtId="0" fontId="0" fillId="0" borderId="35" xfId="0" applyBorder="1" applyAlignment="1">
      <alignment horizontal="center"/>
    </xf>
    <xf numFmtId="166" fontId="0" fillId="0" borderId="54" xfId="2" applyNumberFormat="1" applyFont="1" applyBorder="1"/>
    <xf numFmtId="0" fontId="0" fillId="0" borderId="13" xfId="0" applyFill="1" applyBorder="1" applyAlignment="1">
      <alignment horizontal="center"/>
    </xf>
    <xf numFmtId="41" fontId="0" fillId="0" borderId="13" xfId="1" applyFont="1" applyFill="1" applyBorder="1" applyAlignment="1">
      <alignment horizontal="center"/>
    </xf>
    <xf numFmtId="41" fontId="5" fillId="0" borderId="13" xfId="1" applyBorder="1" applyAlignment="1">
      <alignment horizontal="center" vertical="top"/>
    </xf>
    <xf numFmtId="0" fontId="0" fillId="0" borderId="55" xfId="0" applyFill="1" applyBorder="1" applyAlignment="1">
      <alignment horizontal="center"/>
    </xf>
    <xf numFmtId="0" fontId="0" fillId="0" borderId="26" xfId="0" applyFill="1" applyBorder="1" applyAlignment="1">
      <alignment horizontal="center"/>
    </xf>
    <xf numFmtId="166" fontId="0" fillId="0" borderId="56" xfId="2" applyNumberFormat="1" applyFont="1" applyBorder="1"/>
    <xf numFmtId="0" fontId="0" fillId="0" borderId="29" xfId="0" applyFill="1" applyBorder="1" applyAlignment="1">
      <alignment horizontal="center"/>
    </xf>
    <xf numFmtId="0" fontId="0" fillId="0" borderId="29" xfId="0" applyFont="1" applyFill="1" applyBorder="1" applyAlignment="1">
      <alignment horizontal="center"/>
    </xf>
    <xf numFmtId="166" fontId="5" fillId="0" borderId="52" xfId="2" applyNumberFormat="1" applyFont="1" applyBorder="1"/>
    <xf numFmtId="0" fontId="0" fillId="0" borderId="29" xfId="0" applyFill="1" applyBorder="1"/>
    <xf numFmtId="0" fontId="1" fillId="0" borderId="29" xfId="0" applyFont="1" applyFill="1" applyBorder="1" applyAlignment="1">
      <alignment horizontal="center"/>
    </xf>
    <xf numFmtId="166" fontId="1" fillId="0" borderId="52" xfId="2" applyNumberFormat="1" applyFont="1" applyBorder="1"/>
    <xf numFmtId="166" fontId="0" fillId="0" borderId="49" xfId="2" applyNumberFormat="1" applyFont="1" applyBorder="1"/>
    <xf numFmtId="0" fontId="0" fillId="0" borderId="13" xfId="0" applyFill="1" applyBorder="1" applyAlignment="1">
      <alignment horizontal="center" vertical="top" wrapText="1"/>
    </xf>
    <xf numFmtId="0" fontId="1" fillId="0" borderId="25" xfId="0" applyFont="1" applyFill="1" applyBorder="1" applyAlignment="1"/>
    <xf numFmtId="0" fontId="1" fillId="0" borderId="1" xfId="0" applyFont="1" applyFill="1" applyBorder="1" applyAlignment="1"/>
    <xf numFmtId="0" fontId="1" fillId="0" borderId="1" xfId="0" applyFont="1" applyFill="1" applyBorder="1" applyAlignment="1">
      <alignment horizontal="center"/>
    </xf>
    <xf numFmtId="0" fontId="0" fillId="0" borderId="1" xfId="0" applyFont="1" applyFill="1" applyBorder="1" applyAlignment="1"/>
    <xf numFmtId="0" fontId="1" fillId="0" borderId="1" xfId="0" applyFont="1" applyBorder="1" applyAlignment="1"/>
    <xf numFmtId="0" fontId="1" fillId="0" borderId="1" xfId="0" applyFont="1" applyBorder="1" applyAlignment="1">
      <alignment horizontal="right"/>
    </xf>
    <xf numFmtId="0" fontId="1" fillId="0" borderId="0" xfId="0" quotePrefix="1" applyFont="1" applyBorder="1" applyAlignment="1">
      <alignment horizontal="center"/>
    </xf>
    <xf numFmtId="0" fontId="0" fillId="0" borderId="0" xfId="0" quotePrefix="1" applyBorder="1" applyAlignment="1">
      <alignment horizontal="center"/>
    </xf>
    <xf numFmtId="166" fontId="0" fillId="0" borderId="57" xfId="2" applyNumberFormat="1" applyFont="1" applyBorder="1"/>
    <xf numFmtId="166" fontId="0" fillId="0" borderId="55" xfId="2" applyNumberFormat="1" applyFont="1" applyBorder="1"/>
    <xf numFmtId="167" fontId="0" fillId="0" borderId="55" xfId="0" applyNumberFormat="1" applyFont="1" applyBorder="1"/>
    <xf numFmtId="0" fontId="1" fillId="0" borderId="37" xfId="0" applyFont="1" applyBorder="1" applyAlignment="1"/>
    <xf numFmtId="0" fontId="1" fillId="0" borderId="37" xfId="0" applyFont="1" applyBorder="1" applyAlignment="1">
      <alignment horizontal="right"/>
    </xf>
    <xf numFmtId="167" fontId="1" fillId="0" borderId="38" xfId="0" applyNumberFormat="1" applyFont="1" applyBorder="1"/>
    <xf numFmtId="0" fontId="1" fillId="0" borderId="55" xfId="0" applyFont="1" applyBorder="1" applyAlignment="1">
      <alignment horizontal="center"/>
    </xf>
    <xf numFmtId="0" fontId="0" fillId="0" borderId="38" xfId="0" applyBorder="1" applyAlignment="1">
      <alignment horizontal="center"/>
    </xf>
    <xf numFmtId="0" fontId="0" fillId="0" borderId="29" xfId="0" applyBorder="1" applyAlignment="1">
      <alignment horizontal="center" vertical="top"/>
    </xf>
    <xf numFmtId="0" fontId="0" fillId="0" borderId="43" xfId="0" applyBorder="1" applyAlignment="1">
      <alignment horizontal="center" vertical="top"/>
    </xf>
    <xf numFmtId="0" fontId="0" fillId="0" borderId="59" xfId="0" applyBorder="1" applyAlignment="1">
      <alignment horizontal="center"/>
    </xf>
    <xf numFmtId="0" fontId="0" fillId="0" borderId="55" xfId="0" applyFill="1" applyBorder="1" applyAlignment="1"/>
    <xf numFmtId="0" fontId="0" fillId="0" borderId="13" xfId="0" applyFont="1" applyFill="1" applyBorder="1" applyAlignment="1">
      <alignment horizontal="center"/>
    </xf>
    <xf numFmtId="0" fontId="1" fillId="0" borderId="55" xfId="0" applyFont="1" applyFill="1" applyBorder="1" applyAlignment="1"/>
    <xf numFmtId="0" fontId="0" fillId="0" borderId="18" xfId="0" applyFill="1" applyBorder="1" applyAlignment="1">
      <alignment horizontal="center"/>
    </xf>
    <xf numFmtId="0" fontId="0" fillId="0" borderId="44" xfId="0" applyFill="1" applyBorder="1" applyAlignment="1">
      <alignment horizontal="center"/>
    </xf>
    <xf numFmtId="0" fontId="1" fillId="0" borderId="15" xfId="0" applyFont="1" applyFill="1" applyBorder="1"/>
    <xf numFmtId="0" fontId="1" fillId="0" borderId="2" xfId="0" applyFont="1" applyFill="1" applyBorder="1" applyAlignment="1">
      <alignment horizontal="left"/>
    </xf>
    <xf numFmtId="0" fontId="7" fillId="0" borderId="4" xfId="0" applyFont="1" applyFill="1" applyBorder="1" applyAlignment="1">
      <alignment horizontal="left"/>
    </xf>
    <xf numFmtId="0" fontId="1" fillId="0" borderId="65" xfId="0" applyFont="1" applyBorder="1" applyAlignment="1">
      <alignment horizontal="center" vertical="center"/>
    </xf>
    <xf numFmtId="0" fontId="0" fillId="0" borderId="66" xfId="0" applyBorder="1" applyAlignment="1">
      <alignment horizontal="center" vertical="center"/>
    </xf>
    <xf numFmtId="0" fontId="1" fillId="0" borderId="66" xfId="0" applyFont="1" applyBorder="1"/>
    <xf numFmtId="0" fontId="0" fillId="0" borderId="66" xfId="0" quotePrefix="1" applyBorder="1"/>
    <xf numFmtId="20" fontId="0" fillId="0" borderId="66" xfId="0" quotePrefix="1" applyNumberFormat="1" applyBorder="1" applyAlignment="1">
      <alignment horizontal="center"/>
    </xf>
    <xf numFmtId="0" fontId="1" fillId="0" borderId="66" xfId="0" applyFont="1" applyBorder="1" applyAlignment="1">
      <alignment horizontal="left"/>
    </xf>
    <xf numFmtId="0" fontId="1" fillId="0" borderId="66" xfId="0" quotePrefix="1" applyFont="1" applyBorder="1" applyAlignment="1">
      <alignment horizontal="center"/>
    </xf>
    <xf numFmtId="0" fontId="0" fillId="0" borderId="66" xfId="0" applyBorder="1"/>
    <xf numFmtId="0" fontId="0" fillId="0" borderId="66" xfId="0" quotePrefix="1" applyBorder="1" applyAlignment="1">
      <alignment horizontal="center"/>
    </xf>
    <xf numFmtId="0" fontId="0" fillId="0" borderId="67" xfId="0" applyBorder="1"/>
    <xf numFmtId="0" fontId="1" fillId="0" borderId="68" xfId="0" applyFont="1" applyBorder="1" applyAlignment="1">
      <alignment horizontal="center" vertical="center"/>
    </xf>
    <xf numFmtId="0" fontId="0" fillId="0" borderId="66" xfId="0" quotePrefix="1" applyBorder="1" applyAlignment="1">
      <alignment horizontal="right"/>
    </xf>
    <xf numFmtId="0" fontId="0" fillId="0" borderId="66" xfId="0" applyFill="1" applyBorder="1"/>
    <xf numFmtId="0" fontId="0" fillId="0" borderId="66" xfId="0" applyFill="1" applyBorder="1" applyAlignment="1">
      <alignment horizontal="right"/>
    </xf>
    <xf numFmtId="0" fontId="1" fillId="0" borderId="66" xfId="0" quotePrefix="1" applyFont="1" applyBorder="1" applyAlignment="1">
      <alignment horizontal="right"/>
    </xf>
    <xf numFmtId="0" fontId="0" fillId="0" borderId="66" xfId="0" quotePrefix="1" applyFill="1" applyBorder="1" applyAlignment="1">
      <alignment horizontal="right"/>
    </xf>
    <xf numFmtId="0" fontId="3" fillId="0" borderId="66" xfId="0" quotePrefix="1" applyFont="1" applyFill="1" applyBorder="1" applyAlignment="1">
      <alignment horizontal="right"/>
    </xf>
    <xf numFmtId="0" fontId="0" fillId="0" borderId="66" xfId="0" applyBorder="1" applyAlignment="1">
      <alignment horizontal="right"/>
    </xf>
    <xf numFmtId="0" fontId="0" fillId="0" borderId="64" xfId="0" quotePrefix="1" applyFill="1" applyBorder="1" applyAlignment="1">
      <alignment horizontal="right"/>
    </xf>
    <xf numFmtId="0" fontId="7" fillId="0" borderId="4" xfId="0" applyFont="1" applyFill="1" applyBorder="1" applyAlignment="1"/>
    <xf numFmtId="0" fontId="7" fillId="0" borderId="2" xfId="0" applyFont="1" applyFill="1" applyBorder="1" applyAlignment="1"/>
    <xf numFmtId="0" fontId="1" fillId="0" borderId="4" xfId="0" quotePrefix="1" applyFont="1" applyFill="1" applyBorder="1" applyAlignment="1"/>
    <xf numFmtId="0" fontId="0" fillId="0" borderId="60" xfId="0" quotePrefix="1" applyFill="1" applyBorder="1" applyAlignment="1">
      <alignment horizontal="right"/>
    </xf>
    <xf numFmtId="0" fontId="0" fillId="0" borderId="61" xfId="0" applyFill="1" applyBorder="1"/>
    <xf numFmtId="0" fontId="0" fillId="0" borderId="4" xfId="0" quotePrefix="1" applyFill="1" applyBorder="1" applyAlignment="1">
      <alignment horizontal="right"/>
    </xf>
    <xf numFmtId="0" fontId="1" fillId="0" borderId="2" xfId="0" applyFont="1" applyFill="1" applyBorder="1"/>
    <xf numFmtId="0" fontId="0" fillId="0" borderId="4" xfId="0" applyFont="1" applyFill="1" applyBorder="1" applyAlignment="1">
      <alignment horizontal="right"/>
    </xf>
    <xf numFmtId="0" fontId="1" fillId="0" borderId="4" xfId="0" applyFont="1" applyFill="1" applyBorder="1" applyAlignment="1">
      <alignment horizontal="left"/>
    </xf>
    <xf numFmtId="0" fontId="1" fillId="0" borderId="4" xfId="0" applyFont="1" applyFill="1" applyBorder="1" applyAlignment="1">
      <alignment horizontal="right"/>
    </xf>
    <xf numFmtId="0" fontId="1" fillId="0" borderId="2" xfId="0" quotePrefix="1" applyFont="1" applyFill="1" applyBorder="1" applyAlignment="1"/>
    <xf numFmtId="0" fontId="7" fillId="0" borderId="2" xfId="0" applyFont="1" applyFill="1" applyBorder="1"/>
    <xf numFmtId="0" fontId="0" fillId="0" borderId="2" xfId="0" applyFont="1" applyFill="1" applyBorder="1"/>
    <xf numFmtId="0" fontId="0" fillId="0" borderId="45" xfId="0" quotePrefix="1" applyFill="1" applyBorder="1" applyAlignment="1">
      <alignment horizontal="right"/>
    </xf>
    <xf numFmtId="0" fontId="0" fillId="0" borderId="69" xfId="0" applyFill="1" applyBorder="1"/>
    <xf numFmtId="0" fontId="1" fillId="0" borderId="4" xfId="0" applyFont="1" applyFill="1" applyBorder="1" applyAlignment="1">
      <alignment horizontal="right" wrapText="1"/>
    </xf>
    <xf numFmtId="0" fontId="0" fillId="0" borderId="2" xfId="0" applyFont="1" applyFill="1" applyBorder="1" applyAlignment="1">
      <alignment horizontal="left" wrapText="1"/>
    </xf>
    <xf numFmtId="0" fontId="1" fillId="0" borderId="4" xfId="0" applyFont="1" applyFill="1" applyBorder="1" applyAlignment="1">
      <alignment horizontal="left" wrapText="1"/>
    </xf>
    <xf numFmtId="0" fontId="1" fillId="0" borderId="2" xfId="0" applyFont="1" applyFill="1" applyBorder="1" applyAlignment="1">
      <alignment horizontal="left" wrapText="1"/>
    </xf>
    <xf numFmtId="0" fontId="0" fillId="0" borderId="4" xfId="0" quotePrefix="1" applyFill="1" applyBorder="1" applyAlignment="1">
      <alignment horizontal="right" wrapText="1"/>
    </xf>
    <xf numFmtId="0" fontId="7" fillId="0" borderId="2" xfId="0" applyFont="1" applyFill="1" applyBorder="1" applyAlignment="1">
      <alignment wrapText="1"/>
    </xf>
    <xf numFmtId="0" fontId="0" fillId="0" borderId="4" xfId="0" quotePrefix="1" applyFont="1" applyFill="1" applyBorder="1" applyAlignment="1">
      <alignment horizontal="right" wrapText="1"/>
    </xf>
    <xf numFmtId="0" fontId="0" fillId="0" borderId="2" xfId="0" applyFont="1" applyFill="1" applyBorder="1" applyAlignment="1">
      <alignment wrapText="1"/>
    </xf>
    <xf numFmtId="0" fontId="0" fillId="0" borderId="62" xfId="0" quotePrefix="1" applyFont="1" applyFill="1" applyBorder="1" applyAlignment="1">
      <alignment horizontal="right" wrapText="1"/>
    </xf>
    <xf numFmtId="0" fontId="0" fillId="0" borderId="8" xfId="0" applyFont="1" applyFill="1" applyBorder="1" applyAlignment="1">
      <alignment wrapText="1"/>
    </xf>
    <xf numFmtId="0" fontId="0" fillId="0" borderId="2" xfId="0" applyBorder="1" applyAlignment="1">
      <alignment wrapText="1"/>
    </xf>
    <xf numFmtId="0" fontId="0" fillId="0" borderId="2" xfId="0" applyFill="1" applyBorder="1" applyAlignment="1">
      <alignment wrapText="1"/>
    </xf>
    <xf numFmtId="0" fontId="1" fillId="0" borderId="2" xfId="0" applyFont="1" applyBorder="1" applyAlignment="1">
      <alignment wrapText="1"/>
    </xf>
    <xf numFmtId="0" fontId="6" fillId="0" borderId="2" xfId="0" applyFont="1" applyBorder="1" applyAlignment="1">
      <alignment wrapText="1"/>
    </xf>
    <xf numFmtId="0" fontId="0" fillId="0" borderId="2" xfId="0" applyFont="1" applyBorder="1" applyAlignment="1">
      <alignment vertical="center" wrapText="1"/>
    </xf>
    <xf numFmtId="0" fontId="0" fillId="0" borderId="2" xfId="0" applyFont="1" applyFill="1" applyBorder="1" applyAlignment="1">
      <alignment vertical="center" wrapText="1"/>
    </xf>
    <xf numFmtId="0" fontId="0" fillId="0" borderId="2" xfId="0" applyBorder="1" applyAlignment="1">
      <alignment vertical="center" wrapText="1"/>
    </xf>
    <xf numFmtId="0" fontId="0" fillId="0" borderId="2" xfId="0" quotePrefix="1" applyFill="1" applyBorder="1" applyAlignment="1">
      <alignment wrapText="1"/>
    </xf>
    <xf numFmtId="0" fontId="0" fillId="0" borderId="8" xfId="0" quotePrefix="1" applyFill="1" applyBorder="1" applyAlignment="1">
      <alignment wrapText="1"/>
    </xf>
    <xf numFmtId="0" fontId="0" fillId="0" borderId="2" xfId="0" quotePrefix="1" applyBorder="1" applyAlignment="1">
      <alignment horizontal="justify" vertical="top" wrapText="1"/>
    </xf>
    <xf numFmtId="0" fontId="9" fillId="0" borderId="2" xfId="0" applyFont="1" applyBorder="1" applyAlignment="1">
      <alignment horizontal="justify" vertical="top" wrapText="1"/>
    </xf>
    <xf numFmtId="0" fontId="6" fillId="0" borderId="2" xfId="0" applyFont="1" applyBorder="1" applyAlignment="1">
      <alignment horizontal="justify" vertical="top" wrapText="1"/>
    </xf>
    <xf numFmtId="0" fontId="1" fillId="0" borderId="1" xfId="0" applyFont="1" applyFill="1" applyBorder="1" applyAlignment="1">
      <alignment horizontal="center"/>
    </xf>
    <xf numFmtId="0" fontId="1" fillId="0" borderId="3" xfId="0" applyFont="1" applyFill="1" applyBorder="1" applyAlignment="1">
      <alignment horizontal="center"/>
    </xf>
    <xf numFmtId="0" fontId="1" fillId="0" borderId="0" xfId="0" applyFont="1" applyFill="1" applyBorder="1" applyAlignment="1">
      <alignment horizontal="left"/>
    </xf>
    <xf numFmtId="0" fontId="1" fillId="0" borderId="2" xfId="0" applyFont="1" applyFill="1" applyBorder="1" applyAlignment="1">
      <alignment horizontal="left"/>
    </xf>
    <xf numFmtId="0" fontId="7" fillId="0" borderId="4" xfId="0" applyFont="1" applyFill="1" applyBorder="1" applyAlignment="1">
      <alignment horizontal="left"/>
    </xf>
    <xf numFmtId="0" fontId="7" fillId="0" borderId="0" xfId="0" applyFont="1" applyFill="1" applyBorder="1" applyAlignment="1">
      <alignment horizontal="left"/>
    </xf>
    <xf numFmtId="0" fontId="0" fillId="0" borderId="0" xfId="0" applyFill="1"/>
    <xf numFmtId="0" fontId="4" fillId="0" borderId="0" xfId="0" applyFont="1" applyFill="1" applyBorder="1" applyAlignment="1">
      <alignment horizontal="center"/>
    </xf>
    <xf numFmtId="166" fontId="0" fillId="0" borderId="0" xfId="2" applyNumberFormat="1" applyFont="1" applyFill="1"/>
    <xf numFmtId="0" fontId="0" fillId="0" borderId="0" xfId="0" applyFill="1" applyAlignment="1">
      <alignment horizontal="center"/>
    </xf>
    <xf numFmtId="0" fontId="1" fillId="0" borderId="36" xfId="0" applyFont="1" applyFill="1" applyBorder="1" applyAlignment="1">
      <alignment horizontal="center" vertical="center"/>
    </xf>
    <xf numFmtId="0" fontId="1" fillId="0" borderId="39" xfId="0" applyFont="1" applyFill="1" applyBorder="1" applyAlignment="1">
      <alignment horizontal="left"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0" fillId="0" borderId="37" xfId="0" applyFill="1" applyBorder="1" applyAlignment="1">
      <alignment horizontal="center"/>
    </xf>
    <xf numFmtId="166" fontId="0" fillId="0" borderId="40" xfId="2" applyNumberFormat="1" applyFont="1" applyFill="1" applyBorder="1"/>
    <xf numFmtId="0" fontId="0" fillId="0" borderId="14" xfId="0" applyFill="1" applyBorder="1" applyAlignment="1">
      <alignment horizontal="center" vertical="center"/>
    </xf>
    <xf numFmtId="0" fontId="3" fillId="0" borderId="4" xfId="0" applyFont="1" applyFill="1" applyBorder="1" applyAlignment="1">
      <alignment horizontal="left" vertical="center"/>
    </xf>
    <xf numFmtId="0" fontId="0" fillId="0" borderId="0"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xf>
    <xf numFmtId="166" fontId="0" fillId="0" borderId="29" xfId="2" applyNumberFormat="1" applyFont="1" applyFill="1" applyBorder="1"/>
    <xf numFmtId="166" fontId="0" fillId="0" borderId="5" xfId="0" applyNumberFormat="1" applyFill="1" applyBorder="1" applyAlignment="1">
      <alignment horizontal="center"/>
    </xf>
    <xf numFmtId="0" fontId="0" fillId="0" borderId="2" xfId="0" applyFill="1" applyBorder="1" applyAlignment="1">
      <alignment vertical="top" wrapText="1"/>
    </xf>
    <xf numFmtId="0" fontId="0" fillId="0" borderId="2" xfId="0" applyFill="1" applyBorder="1" applyAlignment="1">
      <alignment horizontal="left" vertical="top" wrapText="1"/>
    </xf>
    <xf numFmtId="20" fontId="0" fillId="0" borderId="0" xfId="0" quotePrefix="1" applyNumberFormat="1" applyFill="1" applyBorder="1" applyAlignment="1">
      <alignment horizontal="center"/>
    </xf>
    <xf numFmtId="0" fontId="0" fillId="0" borderId="2" xfId="0" applyFill="1" applyBorder="1" applyAlignment="1">
      <alignment vertical="top"/>
    </xf>
    <xf numFmtId="0" fontId="0" fillId="0" borderId="2" xfId="0" quotePrefix="1" applyFill="1" applyBorder="1" applyAlignment="1">
      <alignment vertical="top" wrapText="1"/>
    </xf>
    <xf numFmtId="0" fontId="2" fillId="0" borderId="2" xfId="0" quotePrefix="1" applyFont="1" applyFill="1" applyBorder="1" applyAlignment="1">
      <alignment vertical="top" wrapText="1"/>
    </xf>
    <xf numFmtId="0" fontId="1" fillId="0" borderId="0" xfId="0" quotePrefix="1" applyFont="1" applyFill="1" applyBorder="1" applyAlignment="1">
      <alignment horizontal="center"/>
    </xf>
    <xf numFmtId="0" fontId="0" fillId="0" borderId="5" xfId="0" applyFill="1" applyBorder="1" applyAlignment="1">
      <alignment horizontal="center" vertical="top"/>
    </xf>
    <xf numFmtId="0" fontId="3" fillId="0" borderId="4" xfId="0" applyFont="1" applyFill="1" applyBorder="1"/>
    <xf numFmtId="41" fontId="0" fillId="0" borderId="5" xfId="1" applyFont="1" applyFill="1" applyBorder="1"/>
    <xf numFmtId="0" fontId="0" fillId="0" borderId="2" xfId="0" applyFill="1" applyBorder="1" applyAlignment="1">
      <alignment horizontal="justify" vertical="top" wrapText="1"/>
    </xf>
    <xf numFmtId="0" fontId="0" fillId="0" borderId="0" xfId="0" quotePrefix="1" applyFill="1" applyBorder="1" applyAlignment="1">
      <alignment horizontal="center"/>
    </xf>
    <xf numFmtId="0" fontId="0" fillId="0" borderId="2" xfId="0" quotePrefix="1" applyFill="1" applyBorder="1" applyAlignment="1">
      <alignment horizontal="justify" vertical="top"/>
    </xf>
    <xf numFmtId="0" fontId="0" fillId="0" borderId="2" xfId="0" applyFill="1" applyBorder="1" applyAlignment="1">
      <alignment horizontal="justify" vertical="top"/>
    </xf>
    <xf numFmtId="0" fontId="9" fillId="0" borderId="2" xfId="0" applyFont="1" applyFill="1" applyBorder="1" applyAlignment="1">
      <alignment horizontal="justify" vertical="top"/>
    </xf>
    <xf numFmtId="0" fontId="6" fillId="0" borderId="2" xfId="0" applyFont="1" applyFill="1" applyBorder="1" applyAlignment="1">
      <alignment horizontal="justify" vertical="top"/>
    </xf>
    <xf numFmtId="0" fontId="1" fillId="0" borderId="2" xfId="0" applyFont="1" applyFill="1" applyBorder="1" applyAlignment="1">
      <alignment vertical="center"/>
    </xf>
    <xf numFmtId="0" fontId="0" fillId="0" borderId="20" xfId="0" applyFill="1" applyBorder="1" applyAlignment="1">
      <alignment horizontal="center"/>
    </xf>
    <xf numFmtId="0" fontId="0" fillId="0" borderId="21" xfId="0" applyFill="1" applyBorder="1"/>
    <xf numFmtId="0" fontId="0" fillId="0" borderId="6" xfId="0" applyFill="1" applyBorder="1"/>
    <xf numFmtId="0" fontId="0" fillId="0" borderId="7" xfId="0" quotePrefix="1" applyFill="1" applyBorder="1" applyAlignment="1">
      <alignment vertical="top" wrapText="1"/>
    </xf>
    <xf numFmtId="0" fontId="0" fillId="0" borderId="22" xfId="0" applyFill="1" applyBorder="1" applyAlignment="1">
      <alignment horizontal="center" vertical="top"/>
    </xf>
    <xf numFmtId="166" fontId="0" fillId="0" borderId="23" xfId="2" applyNumberFormat="1" applyFont="1" applyFill="1" applyBorder="1"/>
    <xf numFmtId="0" fontId="1" fillId="0" borderId="30" xfId="0" applyFont="1" applyFill="1" applyBorder="1" applyAlignment="1">
      <alignment horizontal="center" vertical="center"/>
    </xf>
    <xf numFmtId="0" fontId="1" fillId="0" borderId="31" xfId="0" applyFont="1" applyFill="1" applyBorder="1" applyAlignment="1">
      <alignment horizontal="left"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0" fillId="0" borderId="34" xfId="0" applyFill="1" applyBorder="1" applyAlignment="1">
      <alignment horizontal="center"/>
    </xf>
    <xf numFmtId="166" fontId="0" fillId="0" borderId="35" xfId="2" applyNumberFormat="1" applyFont="1" applyFill="1" applyBorder="1"/>
    <xf numFmtId="0" fontId="2" fillId="0" borderId="2" xfId="0" applyFont="1" applyFill="1" applyBorder="1" applyAlignment="1">
      <alignment vertical="top" wrapText="1"/>
    </xf>
    <xf numFmtId="0" fontId="6" fillId="0" borderId="2" xfId="0" applyFont="1" applyFill="1" applyBorder="1"/>
    <xf numFmtId="0" fontId="1" fillId="0" borderId="0" xfId="0" quotePrefix="1" applyFont="1" applyFill="1" applyBorder="1" applyAlignment="1">
      <alignment horizontal="right"/>
    </xf>
    <xf numFmtId="166" fontId="0" fillId="0" borderId="38" xfId="2" applyNumberFormat="1" applyFont="1" applyFill="1" applyBorder="1"/>
    <xf numFmtId="166" fontId="0" fillId="0" borderId="42" xfId="2" applyNumberFormat="1" applyFont="1" applyFill="1" applyBorder="1"/>
    <xf numFmtId="166" fontId="5" fillId="0" borderId="29" xfId="2" applyNumberFormat="1" applyFont="1" applyFill="1" applyBorder="1"/>
    <xf numFmtId="0" fontId="0" fillId="0" borderId="0" xfId="0" applyFont="1" applyFill="1"/>
    <xf numFmtId="0" fontId="0" fillId="0" borderId="0" xfId="0" applyFill="1" applyAlignment="1">
      <alignment horizontal="left"/>
    </xf>
    <xf numFmtId="0" fontId="0" fillId="0" borderId="2" xfId="0" applyFill="1" applyBorder="1" applyAlignment="1">
      <alignment horizontal="left"/>
    </xf>
    <xf numFmtId="0" fontId="1" fillId="0" borderId="0" xfId="0" applyFont="1" applyFill="1"/>
    <xf numFmtId="0" fontId="1" fillId="0" borderId="0" xfId="0" applyFont="1" applyFill="1" applyAlignment="1">
      <alignment horizontal="right"/>
    </xf>
    <xf numFmtId="166" fontId="0" fillId="0" borderId="18" xfId="2" applyNumberFormat="1" applyFont="1" applyFill="1" applyBorder="1"/>
    <xf numFmtId="166" fontId="0" fillId="0" borderId="55" xfId="2" applyNumberFormat="1" applyFont="1" applyFill="1" applyBorder="1"/>
    <xf numFmtId="167" fontId="0" fillId="0" borderId="55" xfId="0" applyNumberFormat="1" applyFont="1" applyFill="1" applyBorder="1"/>
    <xf numFmtId="0" fontId="1" fillId="0" borderId="37" xfId="0" applyFont="1" applyFill="1" applyBorder="1" applyAlignment="1"/>
    <xf numFmtId="167" fontId="1" fillId="0" borderId="38" xfId="0" applyNumberFormat="1" applyFont="1" applyFill="1" applyBorder="1"/>
    <xf numFmtId="165" fontId="0" fillId="0" borderId="0" xfId="2" applyNumberFormat="1" applyFont="1" applyFill="1" applyAlignment="1">
      <alignment horizontal="center"/>
    </xf>
    <xf numFmtId="164" fontId="0" fillId="0" borderId="0" xfId="0" applyNumberFormat="1" applyFill="1" applyAlignment="1">
      <alignment horizontal="center"/>
    </xf>
    <xf numFmtId="167" fontId="0" fillId="0" borderId="0" xfId="0" applyNumberFormat="1" applyFill="1"/>
    <xf numFmtId="168" fontId="0" fillId="0" borderId="0" xfId="2" applyNumberFormat="1" applyFont="1" applyFill="1"/>
    <xf numFmtId="169" fontId="0" fillId="0" borderId="5" xfId="0" applyNumberFormat="1" applyFont="1" applyFill="1" applyBorder="1" applyAlignment="1">
      <alignment horizontal="center"/>
    </xf>
    <xf numFmtId="170" fontId="0" fillId="0" borderId="5" xfId="0" applyNumberFormat="1" applyFill="1" applyBorder="1" applyAlignment="1">
      <alignment horizontal="center"/>
    </xf>
    <xf numFmtId="170" fontId="0" fillId="0" borderId="29" xfId="2" applyNumberFormat="1" applyFont="1" applyFill="1" applyBorder="1"/>
    <xf numFmtId="170" fontId="0" fillId="0" borderId="5" xfId="0" applyNumberFormat="1" applyFont="1" applyFill="1" applyBorder="1" applyAlignment="1">
      <alignment horizontal="center"/>
    </xf>
    <xf numFmtId="0" fontId="4" fillId="0" borderId="0" xfId="0" applyFont="1" applyFill="1" applyAlignment="1">
      <alignment horizontal="center"/>
    </xf>
    <xf numFmtId="0" fontId="4" fillId="0" borderId="0" xfId="0" applyFont="1" applyFill="1" applyBorder="1" applyAlignment="1">
      <alignment horizontal="center"/>
    </xf>
    <xf numFmtId="0" fontId="1" fillId="0" borderId="12" xfId="0" applyFont="1" applyFill="1" applyBorder="1" applyAlignment="1">
      <alignment horizontal="center"/>
    </xf>
    <xf numFmtId="0" fontId="1" fillId="0" borderId="1" xfId="0" applyFont="1" applyFill="1" applyBorder="1" applyAlignment="1">
      <alignment horizontal="center"/>
    </xf>
    <xf numFmtId="0" fontId="1" fillId="0" borderId="47" xfId="0" applyFont="1" applyFill="1" applyBorder="1" applyAlignment="1">
      <alignment horizontal="center"/>
    </xf>
    <xf numFmtId="0" fontId="1" fillId="0" borderId="48" xfId="0" applyFont="1" applyFill="1" applyBorder="1" applyAlignment="1">
      <alignment horizontal="center"/>
    </xf>
    <xf numFmtId="0" fontId="1" fillId="0" borderId="3" xfId="0" applyFont="1" applyFill="1" applyBorder="1" applyAlignment="1">
      <alignment horizontal="center"/>
    </xf>
    <xf numFmtId="0" fontId="1" fillId="0" borderId="0" xfId="0" applyFont="1" applyFill="1" applyBorder="1" applyAlignment="1">
      <alignment horizontal="left"/>
    </xf>
    <xf numFmtId="0" fontId="1" fillId="0" borderId="2" xfId="0" applyFont="1" applyFill="1" applyBorder="1" applyAlignment="1">
      <alignment horizontal="left"/>
    </xf>
    <xf numFmtId="0" fontId="1" fillId="0" borderId="4" xfId="0" quotePrefix="1" applyFont="1" applyFill="1" applyBorder="1" applyAlignment="1">
      <alignment horizontal="left"/>
    </xf>
    <xf numFmtId="0" fontId="1" fillId="0" borderId="0" xfId="0" quotePrefix="1" applyFont="1" applyFill="1" applyBorder="1" applyAlignment="1">
      <alignment horizontal="left"/>
    </xf>
    <xf numFmtId="0" fontId="7" fillId="0" borderId="4" xfId="0" applyFont="1" applyFill="1" applyBorder="1" applyAlignment="1">
      <alignment horizontal="left"/>
    </xf>
    <xf numFmtId="0" fontId="7" fillId="0" borderId="0" xfId="0" applyFont="1" applyFill="1" applyBorder="1" applyAlignment="1">
      <alignment horizontal="left"/>
    </xf>
    <xf numFmtId="0" fontId="7" fillId="0" borderId="2" xfId="0" applyFont="1" applyFill="1" applyBorder="1" applyAlignment="1">
      <alignment horizontal="left"/>
    </xf>
    <xf numFmtId="0" fontId="1" fillId="0" borderId="36" xfId="0" applyFont="1" applyFill="1" applyBorder="1" applyAlignment="1">
      <alignment horizontal="center"/>
    </xf>
    <xf numFmtId="0" fontId="1" fillId="0" borderId="37" xfId="0" applyFont="1" applyFill="1" applyBorder="1" applyAlignment="1">
      <alignment horizontal="center"/>
    </xf>
    <xf numFmtId="0" fontId="1" fillId="0" borderId="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1" xfId="0" applyFont="1" applyFill="1" applyBorder="1" applyAlignment="1">
      <alignment horizontal="center"/>
    </xf>
    <xf numFmtId="0" fontId="1" fillId="0" borderId="10" xfId="0" applyFont="1" applyFill="1" applyBorder="1" applyAlignment="1">
      <alignment horizontal="center"/>
    </xf>
    <xf numFmtId="0" fontId="1" fillId="0" borderId="1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166" fontId="1" fillId="0" borderId="18" xfId="2" applyNumberFormat="1" applyFont="1" applyFill="1" applyBorder="1" applyAlignment="1">
      <alignment horizontal="center" vertical="center"/>
    </xf>
    <xf numFmtId="166" fontId="1" fillId="0" borderId="19" xfId="2" applyNumberFormat="1" applyFont="1" applyFill="1" applyBorder="1" applyAlignment="1">
      <alignment horizontal="center" vertical="center"/>
    </xf>
    <xf numFmtId="0" fontId="1" fillId="0" borderId="36" xfId="0" applyFont="1" applyBorder="1" applyAlignment="1">
      <alignment horizontal="center"/>
    </xf>
    <xf numFmtId="0" fontId="1" fillId="0" borderId="37" xfId="0" applyFont="1" applyBorder="1" applyAlignment="1">
      <alignment horizont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2" xfId="0" applyFont="1" applyBorder="1" applyAlignment="1">
      <alignment horizontal="center"/>
    </xf>
    <xf numFmtId="0" fontId="1" fillId="0" borderId="1" xfId="0" applyFont="1" applyBorder="1" applyAlignment="1">
      <alignment horizontal="center"/>
    </xf>
    <xf numFmtId="0" fontId="4" fillId="0" borderId="0" xfId="0" applyFont="1" applyAlignment="1">
      <alignment horizontal="center"/>
    </xf>
    <xf numFmtId="0" fontId="4" fillId="0" borderId="0" xfId="0" applyFont="1" applyBorder="1" applyAlignment="1">
      <alignment horizont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xf>
    <xf numFmtId="0" fontId="1" fillId="0" borderId="10" xfId="0" applyFont="1" applyBorder="1" applyAlignment="1">
      <alignment horizontal="center"/>
    </xf>
    <xf numFmtId="0" fontId="1" fillId="0" borderId="10" xfId="0" applyFont="1" applyBorder="1" applyAlignment="1">
      <alignment horizontal="center" vertical="center" wrapText="1"/>
    </xf>
    <xf numFmtId="0" fontId="1" fillId="0" borderId="1" xfId="0" applyFont="1" applyBorder="1" applyAlignment="1">
      <alignment horizontal="center" vertical="center" wrapText="1"/>
    </xf>
    <xf numFmtId="166" fontId="1" fillId="0" borderId="49" xfId="2" applyNumberFormat="1" applyFont="1" applyBorder="1" applyAlignment="1">
      <alignment horizontal="center" vertical="center"/>
    </xf>
    <xf numFmtId="166" fontId="1" fillId="0" borderId="50" xfId="2" applyNumberFormat="1" applyFont="1" applyBorder="1" applyAlignment="1">
      <alignment horizontal="center" vertical="center"/>
    </xf>
    <xf numFmtId="0" fontId="1" fillId="0" borderId="4" xfId="0" applyFont="1" applyFill="1" applyBorder="1" applyAlignment="1">
      <alignment horizontal="left"/>
    </xf>
    <xf numFmtId="0" fontId="1" fillId="0" borderId="4" xfId="0" applyFont="1" applyFill="1" applyBorder="1" applyAlignment="1">
      <alignment horizontal="left" wrapText="1"/>
    </xf>
    <xf numFmtId="0" fontId="1" fillId="0" borderId="2" xfId="0" applyFont="1" applyFill="1" applyBorder="1" applyAlignment="1">
      <alignment horizontal="left" wrapText="1"/>
    </xf>
    <xf numFmtId="0" fontId="1" fillId="0" borderId="58" xfId="0" applyFont="1" applyBorder="1" applyAlignment="1">
      <alignment horizontal="center"/>
    </xf>
    <xf numFmtId="0" fontId="1" fillId="0" borderId="60"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1" xfId="0" applyFont="1" applyBorder="1" applyAlignment="1">
      <alignment horizontal="center" vertical="center"/>
    </xf>
    <xf numFmtId="0" fontId="1" fillId="0" borderId="64" xfId="0" applyFont="1" applyBorder="1" applyAlignment="1">
      <alignment horizontal="center" vertical="center"/>
    </xf>
    <xf numFmtId="0" fontId="1" fillId="0" borderId="8" xfId="0" applyFont="1" applyBorder="1" applyAlignment="1">
      <alignment horizontal="center" vertical="center"/>
    </xf>
    <xf numFmtId="9" fontId="0" fillId="0" borderId="0" xfId="0" applyNumberFormat="1" applyFill="1"/>
    <xf numFmtId="166" fontId="0" fillId="0" borderId="0" xfId="0" applyNumberFormat="1" applyFill="1"/>
  </cellXfs>
  <cellStyles count="3">
    <cellStyle name="Comma" xfId="2" builtinId="3"/>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593"/>
  <sheetViews>
    <sheetView tabSelected="1" topLeftCell="A557" zoomScale="88" zoomScaleNormal="88" workbookViewId="0">
      <selection activeCell="H583" sqref="H583"/>
    </sheetView>
  </sheetViews>
  <sheetFormatPr defaultColWidth="9.109375" defaultRowHeight="14.4" x14ac:dyDescent="0.3"/>
  <cols>
    <col min="1" max="1" width="4" style="238" customWidth="1"/>
    <col min="2" max="2" width="6.5546875" style="241" customWidth="1"/>
    <col min="3" max="3" width="1.109375" style="238" customWidth="1"/>
    <col min="4" max="4" width="4.88671875" style="238" customWidth="1"/>
    <col min="5" max="5" width="76.6640625" style="238" customWidth="1"/>
    <col min="6" max="6" width="6.109375" style="241" customWidth="1"/>
    <col min="7" max="7" width="9.109375" style="241" customWidth="1"/>
    <col min="8" max="8" width="26.109375" style="241" customWidth="1"/>
    <col min="9" max="9" width="23.5546875" style="240" customWidth="1"/>
    <col min="10" max="10" width="16.21875" style="238" bestFit="1" customWidth="1"/>
    <col min="11" max="16384" width="9.109375" style="238"/>
  </cols>
  <sheetData>
    <row r="1" spans="2:11" ht="18" x14ac:dyDescent="0.35">
      <c r="B1" s="308" t="s">
        <v>383</v>
      </c>
      <c r="C1" s="308"/>
      <c r="D1" s="308"/>
      <c r="E1" s="308"/>
      <c r="F1" s="308"/>
      <c r="G1" s="308"/>
      <c r="H1" s="308"/>
      <c r="I1" s="308"/>
    </row>
    <row r="2" spans="2:11" ht="18" x14ac:dyDescent="0.35">
      <c r="B2" s="308" t="s">
        <v>384</v>
      </c>
      <c r="C2" s="308"/>
      <c r="D2" s="308"/>
      <c r="E2" s="308"/>
      <c r="F2" s="308"/>
      <c r="G2" s="308"/>
      <c r="H2" s="308"/>
      <c r="I2" s="308"/>
    </row>
    <row r="3" spans="2:11" ht="18" x14ac:dyDescent="0.35">
      <c r="B3" s="309" t="s">
        <v>385</v>
      </c>
      <c r="C3" s="309"/>
      <c r="D3" s="309"/>
      <c r="E3" s="309"/>
      <c r="F3" s="309"/>
      <c r="G3" s="309"/>
      <c r="H3" s="309"/>
      <c r="I3" s="309"/>
      <c r="K3" s="362">
        <v>1.1000000000000001</v>
      </c>
    </row>
    <row r="4" spans="2:11" ht="9.6" customHeight="1" x14ac:dyDescent="0.35">
      <c r="B4" s="239"/>
      <c r="C4" s="239"/>
      <c r="D4" s="239"/>
      <c r="E4" s="239"/>
      <c r="F4" s="239"/>
      <c r="G4" s="239"/>
      <c r="H4" s="239"/>
    </row>
    <row r="5" spans="2:11" ht="9.6" customHeight="1" thickBot="1" x14ac:dyDescent="0.35"/>
    <row r="6" spans="2:11" x14ac:dyDescent="0.3">
      <c r="B6" s="324" t="s">
        <v>0</v>
      </c>
      <c r="C6" s="328" t="s">
        <v>1</v>
      </c>
      <c r="D6" s="328"/>
      <c r="E6" s="328"/>
      <c r="F6" s="326" t="s">
        <v>2</v>
      </c>
      <c r="G6" s="327"/>
      <c r="H6" s="330" t="s">
        <v>387</v>
      </c>
      <c r="I6" s="332" t="s">
        <v>388</v>
      </c>
    </row>
    <row r="7" spans="2:11" x14ac:dyDescent="0.3">
      <c r="B7" s="325"/>
      <c r="C7" s="329"/>
      <c r="D7" s="329"/>
      <c r="E7" s="329"/>
      <c r="F7" s="233" t="s">
        <v>107</v>
      </c>
      <c r="G7" s="232" t="s">
        <v>3</v>
      </c>
      <c r="H7" s="331"/>
      <c r="I7" s="333"/>
    </row>
    <row r="8" spans="2:11" ht="15" thickBot="1" x14ac:dyDescent="0.35">
      <c r="B8" s="242" t="s">
        <v>7</v>
      </c>
      <c r="C8" s="243" t="s">
        <v>133</v>
      </c>
      <c r="D8" s="244"/>
      <c r="E8" s="245"/>
      <c r="F8" s="246"/>
      <c r="G8" s="246"/>
      <c r="H8" s="246"/>
      <c r="I8" s="247"/>
    </row>
    <row r="9" spans="2:11" x14ac:dyDescent="0.3">
      <c r="B9" s="248"/>
      <c r="C9" s="249" t="s">
        <v>9</v>
      </c>
      <c r="D9" s="250"/>
      <c r="E9" s="251"/>
      <c r="F9" s="37"/>
      <c r="G9" s="37"/>
      <c r="H9" s="37"/>
      <c r="I9" s="89"/>
    </row>
    <row r="10" spans="2:11" x14ac:dyDescent="0.3">
      <c r="B10" s="48">
        <v>1</v>
      </c>
      <c r="C10" s="40" t="s">
        <v>4</v>
      </c>
      <c r="D10" s="77"/>
      <c r="E10" s="201"/>
      <c r="F10" s="252"/>
      <c r="G10" s="252"/>
      <c r="H10" s="252"/>
      <c r="I10" s="253"/>
    </row>
    <row r="11" spans="2:11" x14ac:dyDescent="0.3">
      <c r="B11" s="50"/>
      <c r="C11" s="38"/>
      <c r="D11" s="80" t="s">
        <v>5</v>
      </c>
      <c r="E11" s="8"/>
      <c r="F11" s="37">
        <v>1</v>
      </c>
      <c r="G11" s="37" t="s">
        <v>30</v>
      </c>
      <c r="H11" s="254">
        <f>(8220000000*103%)*K3</f>
        <v>9313260000</v>
      </c>
      <c r="I11" s="89">
        <f>H11*F11</f>
        <v>9313260000</v>
      </c>
      <c r="J11" s="363"/>
    </row>
    <row r="12" spans="2:11" ht="28.8" x14ac:dyDescent="0.3">
      <c r="B12" s="50"/>
      <c r="C12" s="38"/>
      <c r="D12" s="80"/>
      <c r="E12" s="255" t="s">
        <v>141</v>
      </c>
      <c r="F12" s="37"/>
      <c r="G12" s="37"/>
      <c r="H12" s="37"/>
      <c r="I12" s="89"/>
      <c r="J12" s="363">
        <f t="shared" ref="J12:J14" si="0">I12*K4</f>
        <v>0</v>
      </c>
    </row>
    <row r="13" spans="2:11" ht="43.2" x14ac:dyDescent="0.3">
      <c r="B13" s="50"/>
      <c r="C13" s="38"/>
      <c r="D13" s="80"/>
      <c r="E13" s="256" t="s">
        <v>142</v>
      </c>
      <c r="F13" s="37"/>
      <c r="G13" s="37"/>
      <c r="H13" s="37"/>
      <c r="I13" s="89"/>
      <c r="J13" s="363">
        <f t="shared" si="0"/>
        <v>0</v>
      </c>
    </row>
    <row r="14" spans="2:11" x14ac:dyDescent="0.3">
      <c r="B14" s="50"/>
      <c r="C14" s="38"/>
      <c r="D14" s="257" t="s">
        <v>32</v>
      </c>
      <c r="E14" s="258" t="s">
        <v>6</v>
      </c>
      <c r="F14" s="37">
        <v>1</v>
      </c>
      <c r="G14" s="37" t="s">
        <v>30</v>
      </c>
      <c r="H14" s="254">
        <f>(150000000*103%)*K3</f>
        <v>169950000</v>
      </c>
      <c r="I14" s="89">
        <f>H14*F14</f>
        <v>169950000</v>
      </c>
      <c r="J14" s="363">
        <f t="shared" si="0"/>
        <v>0</v>
      </c>
    </row>
    <row r="15" spans="2:11" ht="88.5" customHeight="1" x14ac:dyDescent="0.3">
      <c r="B15" s="50"/>
      <c r="C15" s="38"/>
      <c r="D15" s="80"/>
      <c r="E15" s="259" t="s">
        <v>143</v>
      </c>
      <c r="F15" s="37"/>
      <c r="G15" s="37"/>
      <c r="H15" s="254"/>
      <c r="I15" s="89"/>
      <c r="J15" s="363"/>
    </row>
    <row r="16" spans="2:11" ht="14.25" customHeight="1" x14ac:dyDescent="0.3">
      <c r="B16" s="50"/>
      <c r="C16" s="38"/>
      <c r="D16" s="80" t="s">
        <v>118</v>
      </c>
      <c r="E16" s="259" t="s">
        <v>129</v>
      </c>
      <c r="F16" s="37">
        <v>1</v>
      </c>
      <c r="G16" s="37" t="s">
        <v>30</v>
      </c>
      <c r="H16" s="254">
        <f>(250000000*103%)*K3</f>
        <v>283250000</v>
      </c>
      <c r="I16" s="89">
        <f>H16*F16</f>
        <v>283250000</v>
      </c>
      <c r="J16" s="363"/>
    </row>
    <row r="17" spans="2:10" x14ac:dyDescent="0.3">
      <c r="B17" s="50"/>
      <c r="C17" s="38"/>
      <c r="D17" s="80"/>
      <c r="E17" s="260" t="s">
        <v>144</v>
      </c>
      <c r="F17" s="37"/>
      <c r="G17" s="37"/>
      <c r="H17" s="254"/>
      <c r="I17" s="89"/>
      <c r="J17" s="363"/>
    </row>
    <row r="18" spans="2:10" x14ac:dyDescent="0.3">
      <c r="B18" s="50"/>
      <c r="C18" s="38"/>
      <c r="D18" s="80"/>
      <c r="E18" s="259" t="s">
        <v>145</v>
      </c>
      <c r="F18" s="37"/>
      <c r="G18" s="37"/>
      <c r="H18" s="254"/>
      <c r="I18" s="89"/>
      <c r="J18" s="363"/>
    </row>
    <row r="19" spans="2:10" x14ac:dyDescent="0.3">
      <c r="B19" s="50"/>
      <c r="C19" s="38"/>
      <c r="D19" s="80"/>
      <c r="E19" s="259" t="s">
        <v>146</v>
      </c>
      <c r="F19" s="37"/>
      <c r="G19" s="37"/>
      <c r="H19" s="254"/>
      <c r="I19" s="89"/>
      <c r="J19" s="363"/>
    </row>
    <row r="20" spans="2:10" x14ac:dyDescent="0.3">
      <c r="B20" s="50"/>
      <c r="C20" s="38"/>
      <c r="D20" s="80"/>
      <c r="E20" s="259" t="s">
        <v>147</v>
      </c>
      <c r="F20" s="37"/>
      <c r="G20" s="37"/>
      <c r="H20" s="254"/>
      <c r="I20" s="89"/>
      <c r="J20" s="363"/>
    </row>
    <row r="21" spans="2:10" x14ac:dyDescent="0.3">
      <c r="B21" s="50"/>
      <c r="C21" s="38"/>
      <c r="D21" s="80"/>
      <c r="E21" s="259" t="s">
        <v>148</v>
      </c>
      <c r="F21" s="37"/>
      <c r="G21" s="37"/>
      <c r="H21" s="254"/>
      <c r="I21" s="89"/>
      <c r="J21" s="363"/>
    </row>
    <row r="22" spans="2:10" x14ac:dyDescent="0.3">
      <c r="B22" s="50"/>
      <c r="C22" s="38"/>
      <c r="D22" s="80"/>
      <c r="E22" s="259" t="s">
        <v>149</v>
      </c>
      <c r="F22" s="37"/>
      <c r="G22" s="37"/>
      <c r="H22" s="37"/>
      <c r="I22" s="89"/>
      <c r="J22" s="363"/>
    </row>
    <row r="23" spans="2:10" x14ac:dyDescent="0.3">
      <c r="B23" s="50"/>
      <c r="C23" s="38"/>
      <c r="D23" s="80"/>
      <c r="E23" s="259" t="s">
        <v>150</v>
      </c>
      <c r="F23" s="37"/>
      <c r="G23" s="37"/>
      <c r="H23" s="37"/>
      <c r="I23" s="89"/>
      <c r="J23" s="363"/>
    </row>
    <row r="24" spans="2:10" x14ac:dyDescent="0.3">
      <c r="B24" s="50"/>
      <c r="C24" s="38"/>
      <c r="D24" s="80"/>
      <c r="E24" s="259" t="s">
        <v>151</v>
      </c>
      <c r="F24" s="37"/>
      <c r="G24" s="37"/>
      <c r="H24" s="37"/>
      <c r="I24" s="89"/>
      <c r="J24" s="363"/>
    </row>
    <row r="25" spans="2:10" x14ac:dyDescent="0.3">
      <c r="B25" s="50"/>
      <c r="C25" s="38"/>
      <c r="D25" s="80"/>
      <c r="E25" s="259" t="s">
        <v>152</v>
      </c>
      <c r="F25" s="37"/>
      <c r="G25" s="37"/>
      <c r="H25" s="37"/>
      <c r="I25" s="89"/>
      <c r="J25" s="363"/>
    </row>
    <row r="26" spans="2:10" x14ac:dyDescent="0.3">
      <c r="B26" s="50"/>
      <c r="C26" s="38"/>
      <c r="D26" s="80"/>
      <c r="E26" s="259" t="s">
        <v>153</v>
      </c>
      <c r="F26" s="37"/>
      <c r="G26" s="37"/>
      <c r="H26" s="37"/>
      <c r="I26" s="89"/>
      <c r="J26" s="363"/>
    </row>
    <row r="27" spans="2:10" x14ac:dyDescent="0.3">
      <c r="B27" s="50"/>
      <c r="C27" s="38"/>
      <c r="D27" s="80"/>
      <c r="E27" s="259" t="s">
        <v>154</v>
      </c>
      <c r="F27" s="37"/>
      <c r="G27" s="37"/>
      <c r="H27" s="37"/>
      <c r="I27" s="89"/>
      <c r="J27" s="363"/>
    </row>
    <row r="28" spans="2:10" x14ac:dyDescent="0.3">
      <c r="B28" s="50"/>
      <c r="C28" s="38"/>
      <c r="D28" s="80"/>
      <c r="E28" s="259" t="s">
        <v>155</v>
      </c>
      <c r="F28" s="37"/>
      <c r="G28" s="37"/>
      <c r="H28" s="37"/>
      <c r="I28" s="89"/>
      <c r="J28" s="363"/>
    </row>
    <row r="29" spans="2:10" x14ac:dyDescent="0.3">
      <c r="B29" s="50"/>
      <c r="C29" s="38"/>
      <c r="D29" s="80"/>
      <c r="E29" s="259" t="s">
        <v>156</v>
      </c>
      <c r="F29" s="37"/>
      <c r="G29" s="37"/>
      <c r="H29" s="37"/>
      <c r="I29" s="89"/>
      <c r="J29" s="363"/>
    </row>
    <row r="30" spans="2:10" x14ac:dyDescent="0.3">
      <c r="B30" s="50"/>
      <c r="C30" s="38"/>
      <c r="D30" s="80"/>
      <c r="E30" s="259"/>
      <c r="F30" s="37"/>
      <c r="G30" s="37"/>
      <c r="H30" s="37"/>
      <c r="I30" s="89"/>
      <c r="J30" s="363"/>
    </row>
    <row r="31" spans="2:10" x14ac:dyDescent="0.3">
      <c r="B31" s="50"/>
      <c r="C31" s="38"/>
      <c r="D31" s="80"/>
      <c r="E31" s="260" t="s">
        <v>157</v>
      </c>
      <c r="F31" s="37"/>
      <c r="G31" s="37"/>
      <c r="H31" s="37"/>
      <c r="I31" s="89"/>
      <c r="J31" s="363"/>
    </row>
    <row r="32" spans="2:10" x14ac:dyDescent="0.3">
      <c r="B32" s="50"/>
      <c r="C32" s="38"/>
      <c r="D32" s="80"/>
      <c r="E32" s="259" t="s">
        <v>158</v>
      </c>
      <c r="F32" s="37"/>
      <c r="G32" s="37"/>
      <c r="H32" s="37"/>
      <c r="I32" s="89"/>
      <c r="J32" s="363"/>
    </row>
    <row r="33" spans="2:10" x14ac:dyDescent="0.3">
      <c r="B33" s="50"/>
      <c r="C33" s="38"/>
      <c r="D33" s="80"/>
      <c r="E33" s="259" t="s">
        <v>159</v>
      </c>
      <c r="F33" s="37"/>
      <c r="G33" s="37"/>
      <c r="H33" s="37"/>
      <c r="I33" s="89"/>
      <c r="J33" s="363"/>
    </row>
    <row r="34" spans="2:10" x14ac:dyDescent="0.3">
      <c r="B34" s="50"/>
      <c r="C34" s="38"/>
      <c r="D34" s="80"/>
      <c r="E34" s="259" t="s">
        <v>160</v>
      </c>
      <c r="F34" s="37"/>
      <c r="G34" s="37"/>
      <c r="H34" s="37"/>
      <c r="I34" s="89"/>
      <c r="J34" s="363"/>
    </row>
    <row r="35" spans="2:10" x14ac:dyDescent="0.3">
      <c r="B35" s="50"/>
      <c r="C35" s="38"/>
      <c r="D35" s="80"/>
      <c r="E35" s="259" t="s">
        <v>161</v>
      </c>
      <c r="F35" s="37"/>
      <c r="G35" s="37"/>
      <c r="H35" s="37"/>
      <c r="I35" s="89"/>
      <c r="J35" s="363"/>
    </row>
    <row r="36" spans="2:10" x14ac:dyDescent="0.3">
      <c r="B36" s="50"/>
      <c r="C36" s="38"/>
      <c r="D36" s="80"/>
      <c r="E36" s="259" t="s">
        <v>162</v>
      </c>
      <c r="F36" s="37"/>
      <c r="G36" s="37"/>
      <c r="H36" s="37"/>
      <c r="I36" s="89"/>
      <c r="J36" s="363"/>
    </row>
    <row r="37" spans="2:10" x14ac:dyDescent="0.3">
      <c r="B37" s="50"/>
      <c r="C37" s="38"/>
      <c r="D37" s="80"/>
      <c r="E37" s="259" t="s">
        <v>163</v>
      </c>
      <c r="F37" s="37"/>
      <c r="G37" s="37"/>
      <c r="H37" s="37"/>
      <c r="I37" s="89"/>
      <c r="J37" s="363"/>
    </row>
    <row r="38" spans="2:10" x14ac:dyDescent="0.3">
      <c r="B38" s="50"/>
      <c r="C38" s="38"/>
      <c r="D38" s="80"/>
      <c r="E38" s="259" t="s">
        <v>164</v>
      </c>
      <c r="F38" s="37"/>
      <c r="G38" s="37"/>
      <c r="H38" s="37"/>
      <c r="I38" s="89"/>
      <c r="J38" s="363"/>
    </row>
    <row r="39" spans="2:10" x14ac:dyDescent="0.3">
      <c r="B39" s="50"/>
      <c r="C39" s="38"/>
      <c r="D39" s="80"/>
      <c r="E39" s="259" t="s">
        <v>165</v>
      </c>
      <c r="F39" s="37"/>
      <c r="G39" s="37"/>
      <c r="H39" s="37"/>
      <c r="I39" s="89"/>
      <c r="J39" s="363"/>
    </row>
    <row r="40" spans="2:10" x14ac:dyDescent="0.3">
      <c r="B40" s="50"/>
      <c r="C40" s="38"/>
      <c r="D40" s="80"/>
      <c r="E40" s="259" t="s">
        <v>166</v>
      </c>
      <c r="F40" s="37"/>
      <c r="G40" s="37"/>
      <c r="H40" s="37"/>
      <c r="I40" s="89"/>
      <c r="J40" s="363"/>
    </row>
    <row r="41" spans="2:10" x14ac:dyDescent="0.3">
      <c r="B41" s="50"/>
      <c r="C41" s="38"/>
      <c r="D41" s="80"/>
      <c r="E41" s="259" t="s">
        <v>167</v>
      </c>
      <c r="F41" s="37"/>
      <c r="G41" s="37"/>
      <c r="H41" s="37"/>
      <c r="I41" s="89"/>
      <c r="J41" s="363"/>
    </row>
    <row r="42" spans="2:10" x14ac:dyDescent="0.3">
      <c r="B42" s="50"/>
      <c r="C42" s="38"/>
      <c r="D42" s="80"/>
      <c r="E42" s="259" t="s">
        <v>168</v>
      </c>
      <c r="F42" s="37"/>
      <c r="G42" s="37"/>
      <c r="H42" s="37"/>
      <c r="I42" s="89"/>
      <c r="J42" s="363"/>
    </row>
    <row r="43" spans="2:10" x14ac:dyDescent="0.3">
      <c r="B43" s="50"/>
      <c r="C43" s="38"/>
      <c r="D43" s="80"/>
      <c r="E43" s="259" t="s">
        <v>169</v>
      </c>
      <c r="F43" s="37"/>
      <c r="G43" s="37"/>
      <c r="H43" s="37"/>
      <c r="I43" s="89"/>
      <c r="J43" s="363"/>
    </row>
    <row r="44" spans="2:10" x14ac:dyDescent="0.3">
      <c r="B44" s="50"/>
      <c r="C44" s="38"/>
      <c r="D44" s="80"/>
      <c r="E44" s="259"/>
      <c r="F44" s="37"/>
      <c r="G44" s="37"/>
      <c r="H44" s="37"/>
      <c r="I44" s="89"/>
      <c r="J44" s="363"/>
    </row>
    <row r="45" spans="2:10" x14ac:dyDescent="0.3">
      <c r="B45" s="48">
        <v>2</v>
      </c>
      <c r="C45" s="40" t="s">
        <v>33</v>
      </c>
      <c r="D45" s="234"/>
      <c r="E45" s="259"/>
      <c r="F45" s="37">
        <v>1</v>
      </c>
      <c r="G45" s="37" t="s">
        <v>30</v>
      </c>
      <c r="H45" s="254">
        <f>(125000000*103%)*K3</f>
        <v>141625000</v>
      </c>
      <c r="I45" s="89">
        <f>H45*F45</f>
        <v>141625000</v>
      </c>
      <c r="J45" s="363"/>
    </row>
    <row r="46" spans="2:10" x14ac:dyDescent="0.3">
      <c r="B46" s="48"/>
      <c r="C46" s="40"/>
      <c r="D46" s="261" t="s">
        <v>18</v>
      </c>
      <c r="E46" s="259" t="s">
        <v>170</v>
      </c>
      <c r="F46" s="37"/>
      <c r="G46" s="37"/>
      <c r="H46" s="262"/>
      <c r="I46" s="89"/>
      <c r="J46" s="363"/>
    </row>
    <row r="47" spans="2:10" x14ac:dyDescent="0.3">
      <c r="B47" s="48"/>
      <c r="C47" s="40"/>
      <c r="D47" s="261" t="s">
        <v>18</v>
      </c>
      <c r="E47" s="259" t="s">
        <v>171</v>
      </c>
      <c r="F47" s="37"/>
      <c r="G47" s="37"/>
      <c r="H47" s="262"/>
      <c r="I47" s="89"/>
      <c r="J47" s="363"/>
    </row>
    <row r="48" spans="2:10" x14ac:dyDescent="0.3">
      <c r="B48" s="48"/>
      <c r="C48" s="40"/>
      <c r="D48" s="261" t="s">
        <v>18</v>
      </c>
      <c r="E48" s="259" t="s">
        <v>172</v>
      </c>
      <c r="F48" s="37"/>
      <c r="G48" s="37"/>
      <c r="H48" s="262"/>
      <c r="I48" s="89"/>
      <c r="J48" s="363"/>
    </row>
    <row r="49" spans="2:10" x14ac:dyDescent="0.3">
      <c r="B49" s="48"/>
      <c r="C49" s="40"/>
      <c r="D49" s="261" t="s">
        <v>18</v>
      </c>
      <c r="E49" s="259" t="s">
        <v>173</v>
      </c>
      <c r="F49" s="37"/>
      <c r="G49" s="37"/>
      <c r="H49" s="262"/>
      <c r="I49" s="89"/>
      <c r="J49" s="363"/>
    </row>
    <row r="50" spans="2:10" x14ac:dyDescent="0.3">
      <c r="B50" s="48"/>
      <c r="C50" s="40"/>
      <c r="D50" s="261" t="s">
        <v>18</v>
      </c>
      <c r="E50" s="259" t="s">
        <v>174</v>
      </c>
      <c r="F50" s="37"/>
      <c r="G50" s="37"/>
      <c r="H50" s="262"/>
      <c r="I50" s="89"/>
      <c r="J50" s="363"/>
    </row>
    <row r="51" spans="2:10" x14ac:dyDescent="0.3">
      <c r="B51" s="48"/>
      <c r="C51" s="40"/>
      <c r="D51" s="261" t="s">
        <v>18</v>
      </c>
      <c r="E51" s="259" t="s">
        <v>175</v>
      </c>
      <c r="F51" s="37"/>
      <c r="G51" s="37"/>
      <c r="H51" s="262"/>
      <c r="I51" s="89"/>
      <c r="J51" s="363"/>
    </row>
    <row r="52" spans="2:10" x14ac:dyDescent="0.3">
      <c r="B52" s="48"/>
      <c r="C52" s="40"/>
      <c r="D52" s="261" t="s">
        <v>18</v>
      </c>
      <c r="E52" s="259" t="s">
        <v>176</v>
      </c>
      <c r="F52" s="37"/>
      <c r="G52" s="37"/>
      <c r="H52" s="262"/>
      <c r="I52" s="89"/>
      <c r="J52" s="363"/>
    </row>
    <row r="53" spans="2:10" x14ac:dyDescent="0.3">
      <c r="B53" s="48"/>
      <c r="C53" s="40"/>
      <c r="D53" s="261" t="s">
        <v>18</v>
      </c>
      <c r="E53" s="259" t="s">
        <v>177</v>
      </c>
      <c r="F53" s="37"/>
      <c r="G53" s="37"/>
      <c r="H53" s="262"/>
      <c r="I53" s="89"/>
      <c r="J53" s="363"/>
    </row>
    <row r="54" spans="2:10" x14ac:dyDescent="0.3">
      <c r="B54" s="48"/>
      <c r="C54" s="40"/>
      <c r="D54" s="261" t="s">
        <v>18</v>
      </c>
      <c r="E54" s="259" t="s">
        <v>178</v>
      </c>
      <c r="F54" s="37"/>
      <c r="G54" s="37"/>
      <c r="H54" s="262"/>
      <c r="I54" s="89"/>
      <c r="J54" s="363"/>
    </row>
    <row r="55" spans="2:10" x14ac:dyDescent="0.3">
      <c r="B55" s="48"/>
      <c r="C55" s="40"/>
      <c r="D55" s="261" t="s">
        <v>18</v>
      </c>
      <c r="E55" s="259" t="s">
        <v>179</v>
      </c>
      <c r="F55" s="37"/>
      <c r="G55" s="37"/>
      <c r="H55" s="262"/>
      <c r="I55" s="89"/>
      <c r="J55" s="363"/>
    </row>
    <row r="56" spans="2:10" x14ac:dyDescent="0.3">
      <c r="B56" s="48"/>
      <c r="C56" s="40"/>
      <c r="D56" s="261" t="s">
        <v>18</v>
      </c>
      <c r="E56" s="259" t="s">
        <v>180</v>
      </c>
      <c r="F56" s="37"/>
      <c r="G56" s="37"/>
      <c r="H56" s="262"/>
      <c r="I56" s="89"/>
      <c r="J56" s="363"/>
    </row>
    <row r="57" spans="2:10" x14ac:dyDescent="0.3">
      <c r="B57" s="48"/>
      <c r="C57" s="40"/>
      <c r="D57" s="261" t="s">
        <v>18</v>
      </c>
      <c r="E57" s="259" t="s">
        <v>181</v>
      </c>
      <c r="F57" s="37"/>
      <c r="G57" s="37"/>
      <c r="H57" s="262"/>
      <c r="I57" s="89"/>
      <c r="J57" s="363"/>
    </row>
    <row r="58" spans="2:10" x14ac:dyDescent="0.3">
      <c r="B58" s="50"/>
      <c r="C58" s="38"/>
      <c r="D58" s="49"/>
      <c r="E58" s="259"/>
      <c r="F58" s="37"/>
      <c r="G58" s="37"/>
      <c r="H58" s="37"/>
      <c r="I58" s="89"/>
      <c r="J58" s="363"/>
    </row>
    <row r="59" spans="2:10" x14ac:dyDescent="0.3">
      <c r="B59" s="50"/>
      <c r="C59" s="263" t="s">
        <v>10</v>
      </c>
      <c r="D59" s="49"/>
      <c r="E59" s="8"/>
      <c r="F59" s="37"/>
      <c r="G59" s="37"/>
      <c r="H59" s="264"/>
      <c r="I59" s="89"/>
      <c r="J59" s="363"/>
    </row>
    <row r="60" spans="2:10" x14ac:dyDescent="0.3">
      <c r="B60" s="48">
        <v>3</v>
      </c>
      <c r="C60" s="40" t="s">
        <v>8</v>
      </c>
      <c r="D60" s="77"/>
      <c r="E60" s="8"/>
      <c r="F60" s="37">
        <v>1</v>
      </c>
      <c r="G60" s="37" t="s">
        <v>30</v>
      </c>
      <c r="H60" s="254">
        <f>(150000000*103%)*K3</f>
        <v>169950000</v>
      </c>
      <c r="I60" s="89">
        <f>H60*F60</f>
        <v>169950000</v>
      </c>
      <c r="J60" s="363"/>
    </row>
    <row r="61" spans="2:10" x14ac:dyDescent="0.3">
      <c r="B61" s="48"/>
      <c r="C61" s="40"/>
      <c r="D61" s="261" t="s">
        <v>18</v>
      </c>
      <c r="E61" s="265" t="s">
        <v>182</v>
      </c>
      <c r="F61" s="37"/>
      <c r="G61" s="37"/>
      <c r="H61" s="37"/>
      <c r="I61" s="89"/>
      <c r="J61" s="363"/>
    </row>
    <row r="62" spans="2:10" x14ac:dyDescent="0.3">
      <c r="B62" s="48"/>
      <c r="C62" s="40"/>
      <c r="D62" s="261" t="s">
        <v>18</v>
      </c>
      <c r="E62" s="265" t="s">
        <v>183</v>
      </c>
      <c r="F62" s="37"/>
      <c r="G62" s="37"/>
      <c r="H62" s="37"/>
      <c r="I62" s="89"/>
      <c r="J62" s="363"/>
    </row>
    <row r="63" spans="2:10" x14ac:dyDescent="0.3">
      <c r="B63" s="50"/>
      <c r="C63" s="38"/>
      <c r="D63" s="266" t="s">
        <v>18</v>
      </c>
      <c r="E63" s="265" t="s">
        <v>184</v>
      </c>
      <c r="F63" s="37"/>
      <c r="G63" s="37"/>
      <c r="H63" s="37"/>
      <c r="I63" s="89"/>
      <c r="J63" s="363"/>
    </row>
    <row r="64" spans="2:10" x14ac:dyDescent="0.3">
      <c r="B64" s="50"/>
      <c r="C64" s="38"/>
      <c r="D64" s="49"/>
      <c r="E64" s="8"/>
      <c r="F64" s="37"/>
      <c r="G64" s="37"/>
      <c r="H64" s="37"/>
      <c r="I64" s="89"/>
      <c r="J64" s="363"/>
    </row>
    <row r="65" spans="2:10" x14ac:dyDescent="0.3">
      <c r="B65" s="48">
        <v>4</v>
      </c>
      <c r="C65" s="40" t="s">
        <v>11</v>
      </c>
      <c r="D65" s="77"/>
      <c r="E65" s="201"/>
      <c r="F65" s="37">
        <v>1</v>
      </c>
      <c r="G65" s="37" t="s">
        <v>30</v>
      </c>
      <c r="H65" s="254">
        <f>(150000000*103%)*K3</f>
        <v>169950000</v>
      </c>
      <c r="I65" s="89">
        <f>H65*F65</f>
        <v>169950000</v>
      </c>
      <c r="J65" s="363"/>
    </row>
    <row r="66" spans="2:10" ht="28.8" x14ac:dyDescent="0.3">
      <c r="B66" s="50"/>
      <c r="C66" s="38"/>
      <c r="D66" s="49"/>
      <c r="E66" s="267" t="s">
        <v>185</v>
      </c>
      <c r="F66" s="37"/>
      <c r="G66" s="37"/>
      <c r="H66" s="37"/>
      <c r="I66" s="89"/>
      <c r="J66" s="363"/>
    </row>
    <row r="67" spans="2:10" x14ac:dyDescent="0.3">
      <c r="B67" s="50"/>
      <c r="C67" s="38"/>
      <c r="D67" s="49"/>
      <c r="E67" s="267" t="s">
        <v>186</v>
      </c>
      <c r="F67" s="37"/>
      <c r="G67" s="37"/>
      <c r="H67" s="37"/>
      <c r="I67" s="89"/>
      <c r="J67" s="363"/>
    </row>
    <row r="68" spans="2:10" x14ac:dyDescent="0.3">
      <c r="B68" s="50"/>
      <c r="C68" s="38"/>
      <c r="D68" s="49"/>
      <c r="E68" s="268" t="s">
        <v>187</v>
      </c>
      <c r="F68" s="37"/>
      <c r="G68" s="37"/>
      <c r="H68" s="37"/>
      <c r="I68" s="89"/>
      <c r="J68" s="363"/>
    </row>
    <row r="69" spans="2:10" x14ac:dyDescent="0.3">
      <c r="B69" s="50"/>
      <c r="C69" s="38"/>
      <c r="D69" s="49"/>
      <c r="E69" s="268" t="s">
        <v>188</v>
      </c>
      <c r="F69" s="37"/>
      <c r="G69" s="37"/>
      <c r="H69" s="37"/>
      <c r="I69" s="89"/>
      <c r="J69" s="363"/>
    </row>
    <row r="70" spans="2:10" x14ac:dyDescent="0.3">
      <c r="B70" s="50"/>
      <c r="C70" s="38"/>
      <c r="D70" s="49"/>
      <c r="E70" s="268" t="s">
        <v>189</v>
      </c>
      <c r="F70" s="37"/>
      <c r="G70" s="37"/>
      <c r="H70" s="37"/>
      <c r="I70" s="89"/>
      <c r="J70" s="363"/>
    </row>
    <row r="71" spans="2:10" ht="28.8" x14ac:dyDescent="0.3">
      <c r="B71" s="50"/>
      <c r="C71" s="38"/>
      <c r="D71" s="49"/>
      <c r="E71" s="268" t="s">
        <v>190</v>
      </c>
      <c r="F71" s="37"/>
      <c r="G71" s="37"/>
      <c r="H71" s="37"/>
      <c r="I71" s="89"/>
      <c r="J71" s="363"/>
    </row>
    <row r="72" spans="2:10" ht="28.8" x14ac:dyDescent="0.3">
      <c r="B72" s="50"/>
      <c r="C72" s="38"/>
      <c r="D72" s="49"/>
      <c r="E72" s="268" t="s">
        <v>191</v>
      </c>
      <c r="F72" s="37"/>
      <c r="G72" s="37"/>
      <c r="H72" s="37"/>
      <c r="I72" s="89"/>
      <c r="J72" s="363"/>
    </row>
    <row r="73" spans="2:10" ht="28.8" x14ac:dyDescent="0.3">
      <c r="B73" s="50"/>
      <c r="C73" s="38"/>
      <c r="D73" s="49"/>
      <c r="E73" s="268" t="s">
        <v>192</v>
      </c>
      <c r="F73" s="37"/>
      <c r="G73" s="37"/>
      <c r="H73" s="37"/>
      <c r="I73" s="89"/>
      <c r="J73" s="363"/>
    </row>
    <row r="74" spans="2:10" x14ac:dyDescent="0.3">
      <c r="B74" s="50"/>
      <c r="C74" s="38"/>
      <c r="D74" s="49"/>
      <c r="E74" s="268" t="s">
        <v>193</v>
      </c>
      <c r="F74" s="37"/>
      <c r="G74" s="37"/>
      <c r="H74" s="37"/>
      <c r="I74" s="89"/>
      <c r="J74" s="363"/>
    </row>
    <row r="75" spans="2:10" x14ac:dyDescent="0.3">
      <c r="B75" s="50"/>
      <c r="C75" s="38"/>
      <c r="D75" s="49"/>
      <c r="E75" s="268" t="s">
        <v>194</v>
      </c>
      <c r="F75" s="37"/>
      <c r="G75" s="37"/>
      <c r="H75" s="37"/>
      <c r="I75" s="89"/>
      <c r="J75" s="363"/>
    </row>
    <row r="76" spans="2:10" x14ac:dyDescent="0.3">
      <c r="B76" s="50"/>
      <c r="C76" s="38"/>
      <c r="D76" s="49"/>
      <c r="E76" s="268" t="s">
        <v>195</v>
      </c>
      <c r="F76" s="37"/>
      <c r="G76" s="37"/>
      <c r="H76" s="37"/>
      <c r="I76" s="89"/>
      <c r="J76" s="363"/>
    </row>
    <row r="77" spans="2:10" x14ac:dyDescent="0.3">
      <c r="B77" s="50"/>
      <c r="C77" s="38"/>
      <c r="D77" s="49"/>
      <c r="E77" s="268" t="s">
        <v>196</v>
      </c>
      <c r="F77" s="37"/>
      <c r="G77" s="37"/>
      <c r="H77" s="37"/>
      <c r="I77" s="89"/>
      <c r="J77" s="363"/>
    </row>
    <row r="78" spans="2:10" x14ac:dyDescent="0.3">
      <c r="B78" s="50"/>
      <c r="C78" s="38"/>
      <c r="D78" s="49"/>
      <c r="E78" s="268" t="s">
        <v>197</v>
      </c>
      <c r="F78" s="37"/>
      <c r="G78" s="37"/>
      <c r="H78" s="37"/>
      <c r="I78" s="89"/>
      <c r="J78" s="363"/>
    </row>
    <row r="79" spans="2:10" x14ac:dyDescent="0.3">
      <c r="B79" s="50"/>
      <c r="C79" s="38"/>
      <c r="D79" s="49"/>
      <c r="E79" s="268" t="s">
        <v>198</v>
      </c>
      <c r="F79" s="37"/>
      <c r="G79" s="37"/>
      <c r="H79" s="37"/>
      <c r="I79" s="89"/>
      <c r="J79" s="363"/>
    </row>
    <row r="80" spans="2:10" x14ac:dyDescent="0.3">
      <c r="B80" s="50"/>
      <c r="C80" s="38"/>
      <c r="D80" s="49"/>
      <c r="E80" s="268" t="s">
        <v>199</v>
      </c>
      <c r="F80" s="37"/>
      <c r="G80" s="37"/>
      <c r="H80" s="37"/>
      <c r="I80" s="89"/>
      <c r="J80" s="363"/>
    </row>
    <row r="81" spans="2:10" x14ac:dyDescent="0.3">
      <c r="B81" s="50"/>
      <c r="C81" s="38"/>
      <c r="D81" s="49"/>
      <c r="E81" s="268" t="s">
        <v>200</v>
      </c>
      <c r="F81" s="37"/>
      <c r="G81" s="37"/>
      <c r="H81" s="37"/>
      <c r="I81" s="89"/>
      <c r="J81" s="363"/>
    </row>
    <row r="82" spans="2:10" x14ac:dyDescent="0.3">
      <c r="B82" s="50"/>
      <c r="C82" s="38"/>
      <c r="D82" s="49"/>
      <c r="E82" s="268" t="s">
        <v>201</v>
      </c>
      <c r="F82" s="37"/>
      <c r="G82" s="37"/>
      <c r="H82" s="37"/>
      <c r="I82" s="89"/>
      <c r="J82" s="363"/>
    </row>
    <row r="83" spans="2:10" x14ac:dyDescent="0.3">
      <c r="B83" s="50"/>
      <c r="C83" s="38"/>
      <c r="D83" s="49"/>
      <c r="E83" s="268" t="s">
        <v>202</v>
      </c>
      <c r="F83" s="37"/>
      <c r="G83" s="37"/>
      <c r="H83" s="37"/>
      <c r="I83" s="89"/>
      <c r="J83" s="363"/>
    </row>
    <row r="84" spans="2:10" x14ac:dyDescent="0.3">
      <c r="B84" s="50"/>
      <c r="C84" s="38"/>
      <c r="D84" s="49"/>
      <c r="E84" s="268" t="s">
        <v>203</v>
      </c>
      <c r="F84" s="37"/>
      <c r="G84" s="37"/>
      <c r="H84" s="37"/>
      <c r="I84" s="89"/>
      <c r="J84" s="363"/>
    </row>
    <row r="85" spans="2:10" x14ac:dyDescent="0.3">
      <c r="B85" s="50"/>
      <c r="C85" s="38"/>
      <c r="D85" s="49"/>
      <c r="E85" s="268" t="s">
        <v>204</v>
      </c>
      <c r="F85" s="37"/>
      <c r="G85" s="37"/>
      <c r="H85" s="37"/>
      <c r="I85" s="89"/>
      <c r="J85" s="363"/>
    </row>
    <row r="86" spans="2:10" x14ac:dyDescent="0.3">
      <c r="B86" s="50"/>
      <c r="C86" s="38"/>
      <c r="D86" s="49"/>
      <c r="E86" s="268" t="s">
        <v>205</v>
      </c>
      <c r="F86" s="37"/>
      <c r="G86" s="37"/>
      <c r="H86" s="37"/>
      <c r="I86" s="89"/>
      <c r="J86" s="363"/>
    </row>
    <row r="87" spans="2:10" x14ac:dyDescent="0.3">
      <c r="B87" s="50"/>
      <c r="C87" s="38"/>
      <c r="D87" s="49"/>
      <c r="E87" s="268" t="s">
        <v>206</v>
      </c>
      <c r="F87" s="37"/>
      <c r="G87" s="37"/>
      <c r="H87" s="37"/>
      <c r="I87" s="89"/>
      <c r="J87" s="363"/>
    </row>
    <row r="88" spans="2:10" x14ac:dyDescent="0.3">
      <c r="B88" s="50"/>
      <c r="C88" s="38"/>
      <c r="D88" s="49"/>
      <c r="E88" s="268" t="s">
        <v>207</v>
      </c>
      <c r="F88" s="37"/>
      <c r="G88" s="37"/>
      <c r="H88" s="37"/>
      <c r="I88" s="89"/>
      <c r="J88" s="363"/>
    </row>
    <row r="89" spans="2:10" x14ac:dyDescent="0.3">
      <c r="B89" s="50"/>
      <c r="C89" s="38"/>
      <c r="D89" s="49"/>
      <c r="E89" s="268" t="s">
        <v>208</v>
      </c>
      <c r="F89" s="37"/>
      <c r="G89" s="37"/>
      <c r="H89" s="37"/>
      <c r="I89" s="89"/>
      <c r="J89" s="363"/>
    </row>
    <row r="90" spans="2:10" x14ac:dyDescent="0.3">
      <c r="B90" s="50"/>
      <c r="C90" s="38"/>
      <c r="D90" s="49"/>
      <c r="E90" s="268" t="s">
        <v>209</v>
      </c>
      <c r="F90" s="37"/>
      <c r="G90" s="37"/>
      <c r="H90" s="37"/>
      <c r="I90" s="89"/>
      <c r="J90" s="363"/>
    </row>
    <row r="91" spans="2:10" x14ac:dyDescent="0.3">
      <c r="B91" s="50"/>
      <c r="C91" s="38"/>
      <c r="D91" s="49"/>
      <c r="E91" s="268" t="s">
        <v>210</v>
      </c>
      <c r="F91" s="37"/>
      <c r="G91" s="37"/>
      <c r="H91" s="37"/>
      <c r="I91" s="89"/>
      <c r="J91" s="363"/>
    </row>
    <row r="92" spans="2:10" x14ac:dyDescent="0.3">
      <c r="B92" s="50"/>
      <c r="C92" s="38"/>
      <c r="D92" s="49"/>
      <c r="E92" s="268" t="s">
        <v>211</v>
      </c>
      <c r="F92" s="37"/>
      <c r="G92" s="37"/>
      <c r="H92" s="37"/>
      <c r="I92" s="89"/>
      <c r="J92" s="363"/>
    </row>
    <row r="93" spans="2:10" x14ac:dyDescent="0.3">
      <c r="B93" s="50"/>
      <c r="C93" s="38"/>
      <c r="D93" s="49"/>
      <c r="E93" s="268" t="s">
        <v>212</v>
      </c>
      <c r="F93" s="37"/>
      <c r="G93" s="37"/>
      <c r="H93" s="37"/>
      <c r="I93" s="89"/>
      <c r="J93" s="363"/>
    </row>
    <row r="94" spans="2:10" x14ac:dyDescent="0.3">
      <c r="B94" s="50"/>
      <c r="C94" s="38"/>
      <c r="D94" s="49"/>
      <c r="E94" s="268" t="s">
        <v>213</v>
      </c>
      <c r="F94" s="37"/>
      <c r="G94" s="37"/>
      <c r="H94" s="37"/>
      <c r="I94" s="89"/>
      <c r="J94" s="363"/>
    </row>
    <row r="95" spans="2:10" x14ac:dyDescent="0.3">
      <c r="B95" s="50"/>
      <c r="C95" s="38"/>
      <c r="D95" s="49"/>
      <c r="E95" s="268" t="s">
        <v>214</v>
      </c>
      <c r="F95" s="37"/>
      <c r="G95" s="37"/>
      <c r="H95" s="37"/>
      <c r="I95" s="89"/>
      <c r="J95" s="363"/>
    </row>
    <row r="96" spans="2:10" x14ac:dyDescent="0.3">
      <c r="B96" s="50"/>
      <c r="C96" s="38"/>
      <c r="D96" s="49"/>
      <c r="E96" s="268" t="s">
        <v>215</v>
      </c>
      <c r="F96" s="37"/>
      <c r="G96" s="37"/>
      <c r="H96" s="37"/>
      <c r="I96" s="89"/>
      <c r="J96" s="363"/>
    </row>
    <row r="97" spans="2:10" ht="28.8" x14ac:dyDescent="0.3">
      <c r="B97" s="50"/>
      <c r="C97" s="38"/>
      <c r="D97" s="49"/>
      <c r="E97" s="268" t="s">
        <v>216</v>
      </c>
      <c r="F97" s="37"/>
      <c r="G97" s="37"/>
      <c r="H97" s="37"/>
      <c r="I97" s="89"/>
      <c r="J97" s="363"/>
    </row>
    <row r="98" spans="2:10" x14ac:dyDescent="0.3">
      <c r="B98" s="50"/>
      <c r="C98" s="38"/>
      <c r="D98" s="49"/>
      <c r="E98" s="268" t="s">
        <v>217</v>
      </c>
      <c r="F98" s="37"/>
      <c r="G98" s="37"/>
      <c r="H98" s="37"/>
      <c r="I98" s="89"/>
      <c r="J98" s="363"/>
    </row>
    <row r="99" spans="2:10" x14ac:dyDescent="0.3">
      <c r="B99" s="50"/>
      <c r="C99" s="38"/>
      <c r="D99" s="49"/>
      <c r="E99" s="268" t="s">
        <v>218</v>
      </c>
      <c r="F99" s="37"/>
      <c r="G99" s="37"/>
      <c r="H99" s="37"/>
      <c r="I99" s="89"/>
      <c r="J99" s="363"/>
    </row>
    <row r="100" spans="2:10" x14ac:dyDescent="0.3">
      <c r="B100" s="50"/>
      <c r="C100" s="38"/>
      <c r="D100" s="49"/>
      <c r="E100" s="268" t="s">
        <v>219</v>
      </c>
      <c r="F100" s="37"/>
      <c r="G100" s="37"/>
      <c r="H100" s="37"/>
      <c r="I100" s="89"/>
      <c r="J100" s="363"/>
    </row>
    <row r="101" spans="2:10" x14ac:dyDescent="0.3">
      <c r="B101" s="50"/>
      <c r="C101" s="38"/>
      <c r="D101" s="49"/>
      <c r="E101" s="268" t="s">
        <v>220</v>
      </c>
      <c r="F101" s="37"/>
      <c r="G101" s="37"/>
      <c r="H101" s="37"/>
      <c r="I101" s="89"/>
      <c r="J101" s="363"/>
    </row>
    <row r="102" spans="2:10" x14ac:dyDescent="0.3">
      <c r="B102" s="50"/>
      <c r="C102" s="38"/>
      <c r="D102" s="49"/>
      <c r="E102" s="268" t="s">
        <v>221</v>
      </c>
      <c r="F102" s="37"/>
      <c r="G102" s="37"/>
      <c r="H102" s="37"/>
      <c r="I102" s="89"/>
      <c r="J102" s="363"/>
    </row>
    <row r="103" spans="2:10" x14ac:dyDescent="0.3">
      <c r="B103" s="50"/>
      <c r="C103" s="38"/>
      <c r="D103" s="49"/>
      <c r="E103" s="268" t="s">
        <v>222</v>
      </c>
      <c r="F103" s="37"/>
      <c r="G103" s="37"/>
      <c r="H103" s="37"/>
      <c r="I103" s="89"/>
      <c r="J103" s="363"/>
    </row>
    <row r="104" spans="2:10" x14ac:dyDescent="0.3">
      <c r="B104" s="50"/>
      <c r="C104" s="38"/>
      <c r="D104" s="49"/>
      <c r="E104" s="268" t="s">
        <v>223</v>
      </c>
      <c r="F104" s="37"/>
      <c r="G104" s="37"/>
      <c r="H104" s="37"/>
      <c r="I104" s="89"/>
      <c r="J104" s="363"/>
    </row>
    <row r="105" spans="2:10" ht="46.95" customHeight="1" x14ac:dyDescent="0.3">
      <c r="B105" s="50"/>
      <c r="C105" s="38"/>
      <c r="D105" s="49"/>
      <c r="E105" s="268" t="s">
        <v>224</v>
      </c>
      <c r="F105" s="37"/>
      <c r="G105" s="37"/>
      <c r="H105" s="37"/>
      <c r="I105" s="89"/>
      <c r="J105" s="363"/>
    </row>
    <row r="106" spans="2:10" ht="14.4" customHeight="1" x14ac:dyDescent="0.3">
      <c r="B106" s="50"/>
      <c r="C106" s="38"/>
      <c r="D106" s="49"/>
      <c r="E106" s="268"/>
      <c r="F106" s="37"/>
      <c r="G106" s="37"/>
      <c r="H106" s="37"/>
      <c r="I106" s="89"/>
      <c r="J106" s="363"/>
    </row>
    <row r="107" spans="2:10" x14ac:dyDescent="0.3">
      <c r="B107" s="48">
        <v>5</v>
      </c>
      <c r="C107" s="40" t="s">
        <v>57</v>
      </c>
      <c r="D107" s="77"/>
      <c r="E107" s="201"/>
      <c r="F107" s="37">
        <v>7</v>
      </c>
      <c r="G107" s="37" t="s">
        <v>30</v>
      </c>
      <c r="H107" s="254">
        <f>(65000000*103%)*K3</f>
        <v>73645000</v>
      </c>
      <c r="I107" s="89">
        <f>H107*F107</f>
        <v>515515000</v>
      </c>
      <c r="J107" s="363"/>
    </row>
    <row r="108" spans="2:10" ht="57.6" x14ac:dyDescent="0.3">
      <c r="B108" s="50"/>
      <c r="C108" s="38"/>
      <c r="D108" s="49"/>
      <c r="E108" s="268" t="s">
        <v>225</v>
      </c>
      <c r="F108" s="37"/>
      <c r="G108" s="37"/>
      <c r="H108" s="37"/>
      <c r="I108" s="89"/>
      <c r="J108" s="363"/>
    </row>
    <row r="109" spans="2:10" x14ac:dyDescent="0.3">
      <c r="B109" s="50"/>
      <c r="C109" s="38"/>
      <c r="D109" s="49"/>
      <c r="E109" s="8"/>
      <c r="F109" s="37"/>
      <c r="G109" s="37"/>
      <c r="H109" s="37"/>
      <c r="I109" s="89"/>
      <c r="J109" s="363"/>
    </row>
    <row r="110" spans="2:10" x14ac:dyDescent="0.3">
      <c r="B110" s="48">
        <v>6</v>
      </c>
      <c r="C110" s="40" t="s">
        <v>108</v>
      </c>
      <c r="D110" s="77"/>
      <c r="E110" s="201"/>
      <c r="F110" s="37">
        <v>1</v>
      </c>
      <c r="G110" s="37" t="s">
        <v>30</v>
      </c>
      <c r="H110" s="254">
        <f>(105000000*103%)*K3</f>
        <v>118965000.00000001</v>
      </c>
      <c r="I110" s="89">
        <f>H110*F110</f>
        <v>118965000.00000001</v>
      </c>
      <c r="J110" s="363"/>
    </row>
    <row r="111" spans="2:10" x14ac:dyDescent="0.3">
      <c r="B111" s="48"/>
      <c r="C111" s="40"/>
      <c r="D111" s="266" t="s">
        <v>18</v>
      </c>
      <c r="E111" s="269" t="s">
        <v>226</v>
      </c>
      <c r="F111" s="37"/>
      <c r="G111" s="37"/>
      <c r="H111" s="37"/>
      <c r="I111" s="89"/>
      <c r="J111" s="363"/>
    </row>
    <row r="112" spans="2:10" x14ac:dyDescent="0.3">
      <c r="B112" s="48"/>
      <c r="C112" s="40"/>
      <c r="D112" s="266" t="s">
        <v>18</v>
      </c>
      <c r="E112" s="270" t="s">
        <v>227</v>
      </c>
      <c r="F112" s="37"/>
      <c r="G112" s="37"/>
      <c r="H112" s="37"/>
      <c r="I112" s="89"/>
      <c r="J112" s="363"/>
    </row>
    <row r="113" spans="2:10" x14ac:dyDescent="0.3">
      <c r="B113" s="48"/>
      <c r="C113" s="40"/>
      <c r="D113" s="266" t="s">
        <v>18</v>
      </c>
      <c r="E113" s="270" t="s">
        <v>228</v>
      </c>
      <c r="F113" s="37"/>
      <c r="G113" s="37"/>
      <c r="H113" s="37"/>
      <c r="I113" s="89"/>
      <c r="J113" s="363"/>
    </row>
    <row r="114" spans="2:10" x14ac:dyDescent="0.3">
      <c r="B114" s="48"/>
      <c r="C114" s="40"/>
      <c r="D114" s="266" t="s">
        <v>18</v>
      </c>
      <c r="E114" s="270" t="s">
        <v>229</v>
      </c>
      <c r="F114" s="37"/>
      <c r="G114" s="37"/>
      <c r="H114" s="37"/>
      <c r="I114" s="89"/>
      <c r="J114" s="363"/>
    </row>
    <row r="115" spans="2:10" x14ac:dyDescent="0.3">
      <c r="B115" s="48"/>
      <c r="C115" s="40"/>
      <c r="D115" s="266" t="s">
        <v>18</v>
      </c>
      <c r="E115" s="270" t="s">
        <v>230</v>
      </c>
      <c r="F115" s="37"/>
      <c r="G115" s="37"/>
      <c r="H115" s="37"/>
      <c r="I115" s="89"/>
      <c r="J115" s="363"/>
    </row>
    <row r="116" spans="2:10" x14ac:dyDescent="0.3">
      <c r="B116" s="48"/>
      <c r="C116" s="40"/>
      <c r="D116" s="266" t="s">
        <v>18</v>
      </c>
      <c r="E116" s="269" t="s">
        <v>231</v>
      </c>
      <c r="F116" s="37"/>
      <c r="G116" s="37"/>
      <c r="H116" s="37"/>
      <c r="I116" s="89"/>
      <c r="J116" s="363"/>
    </row>
    <row r="117" spans="2:10" x14ac:dyDescent="0.3">
      <c r="B117" s="48"/>
      <c r="C117" s="40"/>
      <c r="D117" s="266" t="s">
        <v>18</v>
      </c>
      <c r="E117" s="269" t="s">
        <v>232</v>
      </c>
      <c r="F117" s="37"/>
      <c r="G117" s="37"/>
      <c r="H117" s="37"/>
      <c r="I117" s="89"/>
      <c r="J117" s="363"/>
    </row>
    <row r="118" spans="2:10" x14ac:dyDescent="0.3">
      <c r="B118" s="48"/>
      <c r="C118" s="40"/>
      <c r="D118" s="266" t="s">
        <v>18</v>
      </c>
      <c r="E118" s="269" t="s">
        <v>233</v>
      </c>
      <c r="F118" s="37"/>
      <c r="G118" s="37"/>
      <c r="H118" s="37"/>
      <c r="I118" s="89"/>
      <c r="J118" s="363"/>
    </row>
    <row r="119" spans="2:10" x14ac:dyDescent="0.3">
      <c r="B119" s="48"/>
      <c r="C119" s="40"/>
      <c r="D119" s="266" t="s">
        <v>18</v>
      </c>
      <c r="E119" s="269" t="s">
        <v>234</v>
      </c>
      <c r="F119" s="37"/>
      <c r="G119" s="37"/>
      <c r="H119" s="37"/>
      <c r="I119" s="89"/>
      <c r="J119" s="363"/>
    </row>
    <row r="120" spans="2:10" x14ac:dyDescent="0.3">
      <c r="B120" s="48"/>
      <c r="C120" s="40"/>
      <c r="D120" s="266" t="s">
        <v>18</v>
      </c>
      <c r="E120" s="269" t="s">
        <v>235</v>
      </c>
      <c r="F120" s="37"/>
      <c r="G120" s="37"/>
      <c r="H120" s="37"/>
      <c r="I120" s="89"/>
      <c r="J120" s="363"/>
    </row>
    <row r="121" spans="2:10" x14ac:dyDescent="0.3">
      <c r="B121" s="48"/>
      <c r="C121" s="40"/>
      <c r="D121" s="266" t="s">
        <v>18</v>
      </c>
      <c r="E121" s="269" t="s">
        <v>236</v>
      </c>
      <c r="F121" s="37"/>
      <c r="G121" s="37"/>
      <c r="H121" s="37"/>
      <c r="I121" s="89"/>
      <c r="J121" s="363"/>
    </row>
    <row r="122" spans="2:10" x14ac:dyDescent="0.3">
      <c r="B122" s="48"/>
      <c r="C122" s="40"/>
      <c r="D122" s="266" t="s">
        <v>18</v>
      </c>
      <c r="E122" s="269" t="s">
        <v>237</v>
      </c>
      <c r="F122" s="37"/>
      <c r="G122" s="37"/>
      <c r="H122" s="37"/>
      <c r="I122" s="89"/>
      <c r="J122" s="363"/>
    </row>
    <row r="123" spans="2:10" x14ac:dyDescent="0.3">
      <c r="B123" s="48"/>
      <c r="C123" s="40"/>
      <c r="D123" s="266" t="s">
        <v>18</v>
      </c>
      <c r="E123" s="258" t="s">
        <v>238</v>
      </c>
      <c r="F123" s="37"/>
      <c r="G123" s="37"/>
      <c r="H123" s="37"/>
      <c r="I123" s="89"/>
      <c r="J123" s="363"/>
    </row>
    <row r="124" spans="2:10" x14ac:dyDescent="0.3">
      <c r="B124" s="50"/>
      <c r="C124" s="38"/>
      <c r="D124" s="49"/>
      <c r="E124" s="8"/>
      <c r="F124" s="37"/>
      <c r="G124" s="37"/>
      <c r="H124" s="37"/>
      <c r="I124" s="89"/>
      <c r="J124" s="363"/>
    </row>
    <row r="125" spans="2:10" x14ac:dyDescent="0.3">
      <c r="B125" s="48">
        <v>7</v>
      </c>
      <c r="C125" s="40" t="s">
        <v>12</v>
      </c>
      <c r="D125" s="77"/>
      <c r="E125" s="201"/>
      <c r="F125" s="37">
        <v>1</v>
      </c>
      <c r="G125" s="37" t="s">
        <v>30</v>
      </c>
      <c r="H125" s="254">
        <f>(105000000*103%)*K3</f>
        <v>118965000.00000001</v>
      </c>
      <c r="I125" s="89">
        <f>H125*F125</f>
        <v>118965000.00000001</v>
      </c>
      <c r="J125" s="363"/>
    </row>
    <row r="126" spans="2:10" x14ac:dyDescent="0.3">
      <c r="B126" s="48"/>
      <c r="C126" s="40"/>
      <c r="D126" s="266" t="s">
        <v>18</v>
      </c>
      <c r="E126" s="10" t="s">
        <v>239</v>
      </c>
      <c r="F126" s="37"/>
      <c r="G126" s="37"/>
      <c r="H126" s="254"/>
      <c r="I126" s="89"/>
      <c r="J126" s="363"/>
    </row>
    <row r="127" spans="2:10" x14ac:dyDescent="0.3">
      <c r="B127" s="48"/>
      <c r="C127" s="40"/>
      <c r="D127" s="266" t="s">
        <v>18</v>
      </c>
      <c r="E127" s="10" t="s">
        <v>240</v>
      </c>
      <c r="F127" s="37"/>
      <c r="G127" s="37"/>
      <c r="H127" s="254"/>
      <c r="I127" s="89"/>
      <c r="J127" s="363"/>
    </row>
    <row r="128" spans="2:10" x14ac:dyDescent="0.3">
      <c r="B128" s="48"/>
      <c r="C128" s="40"/>
      <c r="D128" s="266" t="s">
        <v>18</v>
      </c>
      <c r="E128" s="10" t="s">
        <v>241</v>
      </c>
      <c r="F128" s="37"/>
      <c r="G128" s="37"/>
      <c r="H128" s="254"/>
      <c r="I128" s="89"/>
      <c r="J128" s="363"/>
    </row>
    <row r="129" spans="2:10" x14ac:dyDescent="0.3">
      <c r="B129" s="48"/>
      <c r="C129" s="40"/>
      <c r="D129" s="266" t="s">
        <v>18</v>
      </c>
      <c r="E129" s="10" t="s">
        <v>242</v>
      </c>
      <c r="F129" s="37"/>
      <c r="G129" s="37"/>
      <c r="H129" s="254"/>
      <c r="I129" s="89"/>
      <c r="J129" s="363"/>
    </row>
    <row r="130" spans="2:10" x14ac:dyDescent="0.3">
      <c r="B130" s="48"/>
      <c r="C130" s="40"/>
      <c r="D130" s="266" t="s">
        <v>18</v>
      </c>
      <c r="E130" s="10" t="s">
        <v>230</v>
      </c>
      <c r="F130" s="37"/>
      <c r="G130" s="37"/>
      <c r="H130" s="254"/>
      <c r="I130" s="89"/>
      <c r="J130" s="363"/>
    </row>
    <row r="131" spans="2:10" x14ac:dyDescent="0.3">
      <c r="B131" s="48"/>
      <c r="C131" s="40"/>
      <c r="D131" s="266" t="s">
        <v>18</v>
      </c>
      <c r="E131" s="10" t="s">
        <v>243</v>
      </c>
      <c r="F131" s="37"/>
      <c r="G131" s="37"/>
      <c r="H131" s="254"/>
      <c r="I131" s="89"/>
      <c r="J131" s="363"/>
    </row>
    <row r="132" spans="2:10" x14ac:dyDescent="0.3">
      <c r="B132" s="50"/>
      <c r="C132" s="38"/>
      <c r="D132" s="49"/>
      <c r="E132" s="10"/>
      <c r="F132" s="37"/>
      <c r="G132" s="37"/>
      <c r="H132" s="254"/>
      <c r="I132" s="89"/>
      <c r="J132" s="363"/>
    </row>
    <row r="133" spans="2:10" x14ac:dyDescent="0.3">
      <c r="B133" s="48">
        <v>8</v>
      </c>
      <c r="C133" s="40" t="s">
        <v>58</v>
      </c>
      <c r="D133" s="77"/>
      <c r="E133" s="271"/>
      <c r="F133" s="262">
        <v>1</v>
      </c>
      <c r="G133" s="262" t="s">
        <v>30</v>
      </c>
      <c r="H133" s="254">
        <f>(105000000*103%)*K3</f>
        <v>118965000.00000001</v>
      </c>
      <c r="I133" s="89">
        <f>H133*F133</f>
        <v>118965000.00000001</v>
      </c>
      <c r="J133" s="363"/>
    </row>
    <row r="134" spans="2:10" x14ac:dyDescent="0.3">
      <c r="B134" s="50"/>
      <c r="C134" s="38"/>
      <c r="D134" s="49"/>
      <c r="E134" s="255" t="s">
        <v>244</v>
      </c>
      <c r="F134" s="37"/>
      <c r="G134" s="37"/>
      <c r="H134" s="262"/>
      <c r="I134" s="89"/>
      <c r="J134" s="363"/>
    </row>
    <row r="135" spans="2:10" x14ac:dyDescent="0.3">
      <c r="B135" s="50"/>
      <c r="C135" s="38"/>
      <c r="D135" s="49"/>
      <c r="E135" s="255" t="s">
        <v>245</v>
      </c>
      <c r="F135" s="37"/>
      <c r="G135" s="37"/>
      <c r="H135" s="262"/>
      <c r="I135" s="89"/>
      <c r="J135" s="363"/>
    </row>
    <row r="136" spans="2:10" x14ac:dyDescent="0.3">
      <c r="B136" s="50"/>
      <c r="C136" s="38"/>
      <c r="D136" s="49"/>
      <c r="E136" s="255" t="s">
        <v>246</v>
      </c>
      <c r="F136" s="37"/>
      <c r="G136" s="37"/>
      <c r="H136" s="262"/>
      <c r="I136" s="89"/>
      <c r="J136" s="363"/>
    </row>
    <row r="137" spans="2:10" x14ac:dyDescent="0.3">
      <c r="B137" s="50"/>
      <c r="C137" s="38"/>
      <c r="D137" s="49"/>
      <c r="E137" s="255" t="s">
        <v>247</v>
      </c>
      <c r="F137" s="37"/>
      <c r="G137" s="37"/>
      <c r="H137" s="262"/>
      <c r="I137" s="89"/>
      <c r="J137" s="363"/>
    </row>
    <row r="138" spans="2:10" x14ac:dyDescent="0.3">
      <c r="B138" s="50"/>
      <c r="C138" s="38"/>
      <c r="D138" s="49"/>
      <c r="E138" s="255" t="s">
        <v>248</v>
      </c>
      <c r="F138" s="37"/>
      <c r="G138" s="37"/>
      <c r="H138" s="262"/>
      <c r="I138" s="89"/>
      <c r="J138" s="363"/>
    </row>
    <row r="139" spans="2:10" x14ac:dyDescent="0.3">
      <c r="B139" s="50"/>
      <c r="C139" s="38"/>
      <c r="D139" s="49"/>
      <c r="E139" s="255" t="s">
        <v>249</v>
      </c>
      <c r="F139" s="37"/>
      <c r="G139" s="37"/>
      <c r="H139" s="262"/>
      <c r="I139" s="89"/>
      <c r="J139" s="363"/>
    </row>
    <row r="140" spans="2:10" x14ac:dyDescent="0.3">
      <c r="B140" s="50"/>
      <c r="C140" s="38"/>
      <c r="D140" s="49"/>
      <c r="E140" s="255"/>
      <c r="F140" s="37"/>
      <c r="G140" s="37"/>
      <c r="H140" s="262"/>
      <c r="I140" s="89"/>
      <c r="J140" s="363"/>
    </row>
    <row r="141" spans="2:10" x14ac:dyDescent="0.3">
      <c r="B141" s="48">
        <v>9</v>
      </c>
      <c r="C141" s="40" t="s">
        <v>35</v>
      </c>
      <c r="D141" s="234"/>
      <c r="E141" s="259"/>
      <c r="F141" s="37">
        <v>1</v>
      </c>
      <c r="G141" s="37" t="s">
        <v>30</v>
      </c>
      <c r="H141" s="254">
        <f>(125000000*103%)*K3</f>
        <v>141625000</v>
      </c>
      <c r="I141" s="89">
        <f>H141*F141</f>
        <v>141625000</v>
      </c>
      <c r="J141" s="363"/>
    </row>
    <row r="142" spans="2:10" x14ac:dyDescent="0.3">
      <c r="B142" s="48"/>
      <c r="C142" s="40"/>
      <c r="D142" s="261" t="s">
        <v>18</v>
      </c>
      <c r="E142" s="259" t="s">
        <v>170</v>
      </c>
      <c r="F142" s="37"/>
      <c r="G142" s="37"/>
      <c r="H142" s="262"/>
      <c r="I142" s="89"/>
      <c r="J142" s="363"/>
    </row>
    <row r="143" spans="2:10" x14ac:dyDescent="0.3">
      <c r="B143" s="48"/>
      <c r="C143" s="40"/>
      <c r="D143" s="261" t="s">
        <v>18</v>
      </c>
      <c r="E143" s="259" t="s">
        <v>171</v>
      </c>
      <c r="F143" s="37"/>
      <c r="G143" s="37"/>
      <c r="H143" s="262"/>
      <c r="I143" s="89"/>
      <c r="J143" s="363"/>
    </row>
    <row r="144" spans="2:10" x14ac:dyDescent="0.3">
      <c r="B144" s="48"/>
      <c r="C144" s="40"/>
      <c r="D144" s="261" t="s">
        <v>18</v>
      </c>
      <c r="E144" s="259" t="s">
        <v>172</v>
      </c>
      <c r="F144" s="37"/>
      <c r="G144" s="37"/>
      <c r="H144" s="262"/>
      <c r="I144" s="89"/>
      <c r="J144" s="363"/>
    </row>
    <row r="145" spans="2:10" x14ac:dyDescent="0.3">
      <c r="B145" s="48"/>
      <c r="C145" s="40"/>
      <c r="D145" s="261" t="s">
        <v>18</v>
      </c>
      <c r="E145" s="259" t="s">
        <v>173</v>
      </c>
      <c r="F145" s="37"/>
      <c r="G145" s="37"/>
      <c r="H145" s="262"/>
      <c r="I145" s="89"/>
      <c r="J145" s="363"/>
    </row>
    <row r="146" spans="2:10" x14ac:dyDescent="0.3">
      <c r="B146" s="48"/>
      <c r="C146" s="40"/>
      <c r="D146" s="261" t="s">
        <v>18</v>
      </c>
      <c r="E146" s="259" t="s">
        <v>174</v>
      </c>
      <c r="F146" s="37"/>
      <c r="G146" s="37"/>
      <c r="H146" s="262"/>
      <c r="I146" s="89"/>
      <c r="J146" s="363"/>
    </row>
    <row r="147" spans="2:10" x14ac:dyDescent="0.3">
      <c r="B147" s="48"/>
      <c r="C147" s="40"/>
      <c r="D147" s="261" t="s">
        <v>18</v>
      </c>
      <c r="E147" s="259" t="s">
        <v>175</v>
      </c>
      <c r="F147" s="37"/>
      <c r="G147" s="37"/>
      <c r="H147" s="262"/>
      <c r="I147" s="89"/>
      <c r="J147" s="363"/>
    </row>
    <row r="148" spans="2:10" x14ac:dyDescent="0.3">
      <c r="B148" s="48"/>
      <c r="C148" s="40"/>
      <c r="D148" s="261" t="s">
        <v>18</v>
      </c>
      <c r="E148" s="259" t="s">
        <v>176</v>
      </c>
      <c r="F148" s="37"/>
      <c r="G148" s="37"/>
      <c r="H148" s="262"/>
      <c r="I148" s="89"/>
      <c r="J148" s="363"/>
    </row>
    <row r="149" spans="2:10" x14ac:dyDescent="0.3">
      <c r="B149" s="48"/>
      <c r="C149" s="40"/>
      <c r="D149" s="261" t="s">
        <v>18</v>
      </c>
      <c r="E149" s="259" t="s">
        <v>177</v>
      </c>
      <c r="F149" s="37"/>
      <c r="G149" s="37"/>
      <c r="H149" s="262"/>
      <c r="I149" s="89"/>
      <c r="J149" s="363"/>
    </row>
    <row r="150" spans="2:10" x14ac:dyDescent="0.3">
      <c r="B150" s="48"/>
      <c r="C150" s="40"/>
      <c r="D150" s="261" t="s">
        <v>18</v>
      </c>
      <c r="E150" s="259" t="s">
        <v>178</v>
      </c>
      <c r="F150" s="37"/>
      <c r="G150" s="37"/>
      <c r="H150" s="262"/>
      <c r="I150" s="89"/>
      <c r="J150" s="363"/>
    </row>
    <row r="151" spans="2:10" x14ac:dyDescent="0.3">
      <c r="B151" s="48"/>
      <c r="C151" s="40"/>
      <c r="D151" s="261" t="s">
        <v>18</v>
      </c>
      <c r="E151" s="259" t="s">
        <v>179</v>
      </c>
      <c r="F151" s="37"/>
      <c r="G151" s="37"/>
      <c r="H151" s="262"/>
      <c r="I151" s="89"/>
      <c r="J151" s="363"/>
    </row>
    <row r="152" spans="2:10" x14ac:dyDescent="0.3">
      <c r="B152" s="48"/>
      <c r="C152" s="40"/>
      <c r="D152" s="261" t="s">
        <v>18</v>
      </c>
      <c r="E152" s="259" t="s">
        <v>180</v>
      </c>
      <c r="F152" s="37"/>
      <c r="G152" s="37"/>
      <c r="H152" s="262"/>
      <c r="I152" s="89"/>
      <c r="J152" s="363"/>
    </row>
    <row r="153" spans="2:10" x14ac:dyDescent="0.3">
      <c r="B153" s="48"/>
      <c r="C153" s="40"/>
      <c r="D153" s="261" t="s">
        <v>18</v>
      </c>
      <c r="E153" s="259" t="s">
        <v>181</v>
      </c>
      <c r="F153" s="37"/>
      <c r="G153" s="37"/>
      <c r="H153" s="262"/>
      <c r="I153" s="89"/>
      <c r="J153" s="363"/>
    </row>
    <row r="154" spans="2:10" x14ac:dyDescent="0.3">
      <c r="B154" s="48"/>
      <c r="C154" s="40"/>
      <c r="D154" s="234"/>
      <c r="E154" s="259"/>
      <c r="F154" s="37"/>
      <c r="G154" s="37"/>
      <c r="H154" s="262"/>
      <c r="I154" s="89"/>
      <c r="J154" s="363"/>
    </row>
    <row r="155" spans="2:10" x14ac:dyDescent="0.3">
      <c r="B155" s="48">
        <v>10</v>
      </c>
      <c r="C155" s="40" t="s">
        <v>102</v>
      </c>
      <c r="D155" s="49"/>
      <c r="E155" s="259"/>
      <c r="F155" s="262">
        <v>24</v>
      </c>
      <c r="G155" s="262" t="s">
        <v>30</v>
      </c>
      <c r="H155" s="254">
        <f>(65000000*103%)*K3</f>
        <v>73645000</v>
      </c>
      <c r="I155" s="89">
        <f>H155*F155</f>
        <v>1767480000</v>
      </c>
      <c r="J155" s="363"/>
    </row>
    <row r="156" spans="2:10" ht="43.2" x14ac:dyDescent="0.3">
      <c r="B156" s="48"/>
      <c r="C156" s="40"/>
      <c r="D156" s="49"/>
      <c r="E156" s="259" t="s">
        <v>250</v>
      </c>
      <c r="F156" s="262"/>
      <c r="G156" s="262"/>
      <c r="H156" s="39"/>
      <c r="I156" s="89"/>
      <c r="J156" s="363"/>
    </row>
    <row r="157" spans="2:10" x14ac:dyDescent="0.3">
      <c r="B157" s="48"/>
      <c r="C157" s="40"/>
      <c r="D157" s="49"/>
      <c r="E157" s="259"/>
      <c r="F157" s="262"/>
      <c r="G157" s="262"/>
      <c r="H157" s="39"/>
      <c r="I157" s="89"/>
      <c r="J157" s="363"/>
    </row>
    <row r="158" spans="2:10" x14ac:dyDescent="0.3">
      <c r="B158" s="48">
        <v>11</v>
      </c>
      <c r="C158" s="40" t="s">
        <v>103</v>
      </c>
      <c r="D158" s="49"/>
      <c r="E158" s="259"/>
      <c r="F158" s="262">
        <v>2</v>
      </c>
      <c r="G158" s="262" t="s">
        <v>30</v>
      </c>
      <c r="H158" s="254">
        <f>(150000000*103%)*K3</f>
        <v>169950000</v>
      </c>
      <c r="I158" s="89">
        <f>H158*F158</f>
        <v>339900000</v>
      </c>
      <c r="J158" s="363"/>
    </row>
    <row r="159" spans="2:10" ht="28.8" x14ac:dyDescent="0.3">
      <c r="B159" s="48"/>
      <c r="C159" s="40"/>
      <c r="D159" s="49"/>
      <c r="E159" s="267" t="s">
        <v>185</v>
      </c>
      <c r="F159" s="262"/>
      <c r="G159" s="262"/>
      <c r="H159" s="39"/>
      <c r="I159" s="89"/>
      <c r="J159" s="363"/>
    </row>
    <row r="160" spans="2:10" x14ac:dyDescent="0.3">
      <c r="B160" s="48"/>
      <c r="C160" s="40"/>
      <c r="D160" s="49"/>
      <c r="E160" s="267" t="s">
        <v>186</v>
      </c>
      <c r="F160" s="262"/>
      <c r="G160" s="262"/>
      <c r="H160" s="39"/>
      <c r="I160" s="89"/>
      <c r="J160" s="363"/>
    </row>
    <row r="161" spans="2:10" x14ac:dyDescent="0.3">
      <c r="B161" s="48"/>
      <c r="C161" s="40"/>
      <c r="D161" s="49"/>
      <c r="E161" s="268" t="s">
        <v>187</v>
      </c>
      <c r="F161" s="262"/>
      <c r="G161" s="262"/>
      <c r="H161" s="39"/>
      <c r="I161" s="89"/>
      <c r="J161" s="363"/>
    </row>
    <row r="162" spans="2:10" x14ac:dyDescent="0.3">
      <c r="B162" s="48"/>
      <c r="C162" s="40"/>
      <c r="D162" s="49"/>
      <c r="E162" s="268" t="s">
        <v>188</v>
      </c>
      <c r="F162" s="262"/>
      <c r="G162" s="262"/>
      <c r="H162" s="39"/>
      <c r="I162" s="89"/>
      <c r="J162" s="363"/>
    </row>
    <row r="163" spans="2:10" x14ac:dyDescent="0.3">
      <c r="B163" s="48"/>
      <c r="C163" s="40"/>
      <c r="D163" s="49"/>
      <c r="E163" s="268" t="s">
        <v>189</v>
      </c>
      <c r="F163" s="262"/>
      <c r="G163" s="262"/>
      <c r="H163" s="39"/>
      <c r="I163" s="89"/>
      <c r="J163" s="363"/>
    </row>
    <row r="164" spans="2:10" ht="28.8" x14ac:dyDescent="0.3">
      <c r="B164" s="48"/>
      <c r="C164" s="40"/>
      <c r="D164" s="49"/>
      <c r="E164" s="268" t="s">
        <v>190</v>
      </c>
      <c r="F164" s="262"/>
      <c r="G164" s="262"/>
      <c r="H164" s="39"/>
      <c r="I164" s="89"/>
      <c r="J164" s="363"/>
    </row>
    <row r="165" spans="2:10" ht="28.8" x14ac:dyDescent="0.3">
      <c r="B165" s="48"/>
      <c r="C165" s="40"/>
      <c r="D165" s="49"/>
      <c r="E165" s="268" t="s">
        <v>191</v>
      </c>
      <c r="F165" s="262"/>
      <c r="G165" s="262"/>
      <c r="H165" s="39"/>
      <c r="I165" s="89"/>
      <c r="J165" s="363"/>
    </row>
    <row r="166" spans="2:10" ht="28.8" x14ac:dyDescent="0.3">
      <c r="B166" s="48"/>
      <c r="C166" s="40"/>
      <c r="D166" s="49"/>
      <c r="E166" s="268" t="s">
        <v>192</v>
      </c>
      <c r="F166" s="262"/>
      <c r="G166" s="262"/>
      <c r="H166" s="39"/>
      <c r="I166" s="89"/>
      <c r="J166" s="363"/>
    </row>
    <row r="167" spans="2:10" x14ac:dyDescent="0.3">
      <c r="B167" s="48"/>
      <c r="C167" s="40"/>
      <c r="D167" s="49"/>
      <c r="E167" s="268" t="s">
        <v>193</v>
      </c>
      <c r="F167" s="262"/>
      <c r="G167" s="262"/>
      <c r="H167" s="39"/>
      <c r="I167" s="89"/>
      <c r="J167" s="363"/>
    </row>
    <row r="168" spans="2:10" x14ac:dyDescent="0.3">
      <c r="B168" s="48"/>
      <c r="C168" s="40"/>
      <c r="D168" s="49"/>
      <c r="E168" s="268" t="s">
        <v>194</v>
      </c>
      <c r="F168" s="262"/>
      <c r="G168" s="262"/>
      <c r="H168" s="39"/>
      <c r="I168" s="89"/>
      <c r="J168" s="363"/>
    </row>
    <row r="169" spans="2:10" x14ac:dyDescent="0.3">
      <c r="B169" s="48"/>
      <c r="C169" s="40"/>
      <c r="D169" s="49"/>
      <c r="E169" s="268" t="s">
        <v>195</v>
      </c>
      <c r="F169" s="262"/>
      <c r="G169" s="262"/>
      <c r="H169" s="39"/>
      <c r="I169" s="89"/>
      <c r="J169" s="363"/>
    </row>
    <row r="170" spans="2:10" x14ac:dyDescent="0.3">
      <c r="B170" s="48"/>
      <c r="C170" s="40"/>
      <c r="D170" s="49"/>
      <c r="E170" s="268" t="s">
        <v>196</v>
      </c>
      <c r="F170" s="262"/>
      <c r="G170" s="262"/>
      <c r="H170" s="39"/>
      <c r="I170" s="89"/>
      <c r="J170" s="363"/>
    </row>
    <row r="171" spans="2:10" x14ac:dyDescent="0.3">
      <c r="B171" s="48"/>
      <c r="C171" s="40"/>
      <c r="D171" s="49"/>
      <c r="E171" s="268" t="s">
        <v>197</v>
      </c>
      <c r="F171" s="262"/>
      <c r="G171" s="262"/>
      <c r="H171" s="39"/>
      <c r="I171" s="89"/>
      <c r="J171" s="363"/>
    </row>
    <row r="172" spans="2:10" x14ac:dyDescent="0.3">
      <c r="B172" s="48"/>
      <c r="C172" s="40"/>
      <c r="D172" s="49"/>
      <c r="E172" s="268" t="s">
        <v>198</v>
      </c>
      <c r="F172" s="262"/>
      <c r="G172" s="262"/>
      <c r="H172" s="39"/>
      <c r="I172" s="89"/>
      <c r="J172" s="363"/>
    </row>
    <row r="173" spans="2:10" x14ac:dyDescent="0.3">
      <c r="B173" s="48"/>
      <c r="C173" s="40"/>
      <c r="D173" s="49"/>
      <c r="E173" s="268" t="s">
        <v>199</v>
      </c>
      <c r="F173" s="262"/>
      <c r="G173" s="262"/>
      <c r="H173" s="39"/>
      <c r="I173" s="89"/>
      <c r="J173" s="363"/>
    </row>
    <row r="174" spans="2:10" x14ac:dyDescent="0.3">
      <c r="B174" s="48"/>
      <c r="C174" s="40"/>
      <c r="D174" s="49"/>
      <c r="E174" s="268" t="s">
        <v>200</v>
      </c>
      <c r="F174" s="262"/>
      <c r="G174" s="262"/>
      <c r="H174" s="39"/>
      <c r="I174" s="89"/>
      <c r="J174" s="363"/>
    </row>
    <row r="175" spans="2:10" x14ac:dyDescent="0.3">
      <c r="B175" s="48"/>
      <c r="C175" s="40"/>
      <c r="D175" s="49"/>
      <c r="E175" s="268" t="s">
        <v>201</v>
      </c>
      <c r="F175" s="262"/>
      <c r="G175" s="262"/>
      <c r="H175" s="39"/>
      <c r="I175" s="89"/>
      <c r="J175" s="363"/>
    </row>
    <row r="176" spans="2:10" x14ac:dyDescent="0.3">
      <c r="B176" s="48"/>
      <c r="C176" s="40"/>
      <c r="D176" s="49"/>
      <c r="E176" s="268" t="s">
        <v>202</v>
      </c>
      <c r="F176" s="262"/>
      <c r="G176" s="262"/>
      <c r="H176" s="39"/>
      <c r="I176" s="89"/>
      <c r="J176" s="363"/>
    </row>
    <row r="177" spans="2:10" x14ac:dyDescent="0.3">
      <c r="B177" s="48"/>
      <c r="C177" s="40"/>
      <c r="D177" s="49"/>
      <c r="E177" s="268" t="s">
        <v>203</v>
      </c>
      <c r="F177" s="262"/>
      <c r="G177" s="262"/>
      <c r="H177" s="39"/>
      <c r="I177" s="89"/>
      <c r="J177" s="363"/>
    </row>
    <row r="178" spans="2:10" x14ac:dyDescent="0.3">
      <c r="B178" s="48"/>
      <c r="C178" s="40"/>
      <c r="D178" s="49"/>
      <c r="E178" s="268" t="s">
        <v>204</v>
      </c>
      <c r="F178" s="262"/>
      <c r="G178" s="262"/>
      <c r="H178" s="39"/>
      <c r="I178" s="89"/>
      <c r="J178" s="363"/>
    </row>
    <row r="179" spans="2:10" x14ac:dyDescent="0.3">
      <c r="B179" s="48"/>
      <c r="C179" s="40"/>
      <c r="D179" s="49"/>
      <c r="E179" s="268" t="s">
        <v>205</v>
      </c>
      <c r="F179" s="262"/>
      <c r="G179" s="262"/>
      <c r="H179" s="39"/>
      <c r="I179" s="89"/>
      <c r="J179" s="363"/>
    </row>
    <row r="180" spans="2:10" x14ac:dyDescent="0.3">
      <c r="B180" s="48"/>
      <c r="C180" s="40"/>
      <c r="D180" s="49"/>
      <c r="E180" s="268" t="s">
        <v>206</v>
      </c>
      <c r="F180" s="262"/>
      <c r="G180" s="262"/>
      <c r="H180" s="39"/>
      <c r="I180" s="89"/>
      <c r="J180" s="363"/>
    </row>
    <row r="181" spans="2:10" x14ac:dyDescent="0.3">
      <c r="B181" s="48"/>
      <c r="C181" s="40"/>
      <c r="D181" s="49"/>
      <c r="E181" s="268" t="s">
        <v>207</v>
      </c>
      <c r="F181" s="262"/>
      <c r="G181" s="262"/>
      <c r="H181" s="39"/>
      <c r="I181" s="89"/>
      <c r="J181" s="363"/>
    </row>
    <row r="182" spans="2:10" x14ac:dyDescent="0.3">
      <c r="B182" s="48"/>
      <c r="C182" s="40"/>
      <c r="D182" s="49"/>
      <c r="E182" s="268" t="s">
        <v>208</v>
      </c>
      <c r="F182" s="262"/>
      <c r="G182" s="262"/>
      <c r="H182" s="39"/>
      <c r="I182" s="89"/>
      <c r="J182" s="363"/>
    </row>
    <row r="183" spans="2:10" x14ac:dyDescent="0.3">
      <c r="B183" s="48"/>
      <c r="C183" s="40"/>
      <c r="D183" s="49"/>
      <c r="E183" s="268" t="s">
        <v>209</v>
      </c>
      <c r="F183" s="262"/>
      <c r="G183" s="262"/>
      <c r="H183" s="39"/>
      <c r="I183" s="89"/>
      <c r="J183" s="363"/>
    </row>
    <row r="184" spans="2:10" x14ac:dyDescent="0.3">
      <c r="B184" s="48"/>
      <c r="C184" s="40"/>
      <c r="D184" s="49"/>
      <c r="E184" s="268" t="s">
        <v>210</v>
      </c>
      <c r="F184" s="262"/>
      <c r="G184" s="262"/>
      <c r="H184" s="39"/>
      <c r="I184" s="89"/>
      <c r="J184" s="363"/>
    </row>
    <row r="185" spans="2:10" x14ac:dyDescent="0.3">
      <c r="B185" s="48"/>
      <c r="C185" s="40"/>
      <c r="D185" s="49"/>
      <c r="E185" s="268" t="s">
        <v>211</v>
      </c>
      <c r="F185" s="262"/>
      <c r="G185" s="262"/>
      <c r="H185" s="39"/>
      <c r="I185" s="89"/>
      <c r="J185" s="363"/>
    </row>
    <row r="186" spans="2:10" x14ac:dyDescent="0.3">
      <c r="B186" s="48"/>
      <c r="C186" s="40"/>
      <c r="D186" s="49"/>
      <c r="E186" s="268" t="s">
        <v>212</v>
      </c>
      <c r="F186" s="262"/>
      <c r="G186" s="262"/>
      <c r="H186" s="39"/>
      <c r="I186" s="89"/>
      <c r="J186" s="363"/>
    </row>
    <row r="187" spans="2:10" x14ac:dyDescent="0.3">
      <c r="B187" s="48"/>
      <c r="C187" s="40"/>
      <c r="D187" s="49"/>
      <c r="E187" s="268" t="s">
        <v>213</v>
      </c>
      <c r="F187" s="262"/>
      <c r="G187" s="262"/>
      <c r="H187" s="39"/>
      <c r="I187" s="89"/>
      <c r="J187" s="363"/>
    </row>
    <row r="188" spans="2:10" x14ac:dyDescent="0.3">
      <c r="B188" s="48"/>
      <c r="C188" s="40"/>
      <c r="D188" s="49"/>
      <c r="E188" s="268" t="s">
        <v>214</v>
      </c>
      <c r="F188" s="262"/>
      <c r="G188" s="262"/>
      <c r="H188" s="39"/>
      <c r="I188" s="89"/>
      <c r="J188" s="363"/>
    </row>
    <row r="189" spans="2:10" x14ac:dyDescent="0.3">
      <c r="B189" s="48"/>
      <c r="C189" s="40"/>
      <c r="D189" s="49"/>
      <c r="E189" s="268" t="s">
        <v>215</v>
      </c>
      <c r="F189" s="262"/>
      <c r="G189" s="262"/>
      <c r="H189" s="39"/>
      <c r="I189" s="89"/>
      <c r="J189" s="363"/>
    </row>
    <row r="190" spans="2:10" ht="28.8" x14ac:dyDescent="0.3">
      <c r="B190" s="48"/>
      <c r="C190" s="40"/>
      <c r="D190" s="49"/>
      <c r="E190" s="268" t="s">
        <v>216</v>
      </c>
      <c r="F190" s="262"/>
      <c r="G190" s="262"/>
      <c r="H190" s="39"/>
      <c r="I190" s="89"/>
      <c r="J190" s="363"/>
    </row>
    <row r="191" spans="2:10" x14ac:dyDescent="0.3">
      <c r="B191" s="48"/>
      <c r="C191" s="40"/>
      <c r="D191" s="49"/>
      <c r="E191" s="268" t="s">
        <v>217</v>
      </c>
      <c r="F191" s="262"/>
      <c r="G191" s="262"/>
      <c r="H191" s="39"/>
      <c r="I191" s="89"/>
      <c r="J191" s="363"/>
    </row>
    <row r="192" spans="2:10" x14ac:dyDescent="0.3">
      <c r="B192" s="48"/>
      <c r="C192" s="40"/>
      <c r="D192" s="49"/>
      <c r="E192" s="268" t="s">
        <v>218</v>
      </c>
      <c r="F192" s="262"/>
      <c r="G192" s="262"/>
      <c r="H192" s="39"/>
      <c r="I192" s="89"/>
      <c r="J192" s="363"/>
    </row>
    <row r="193" spans="2:10" x14ac:dyDescent="0.3">
      <c r="B193" s="48"/>
      <c r="C193" s="40"/>
      <c r="D193" s="49"/>
      <c r="E193" s="268" t="s">
        <v>219</v>
      </c>
      <c r="F193" s="262"/>
      <c r="G193" s="262"/>
      <c r="H193" s="39"/>
      <c r="I193" s="89"/>
      <c r="J193" s="363"/>
    </row>
    <row r="194" spans="2:10" x14ac:dyDescent="0.3">
      <c r="B194" s="48"/>
      <c r="C194" s="40"/>
      <c r="D194" s="49"/>
      <c r="E194" s="268" t="s">
        <v>220</v>
      </c>
      <c r="F194" s="262"/>
      <c r="G194" s="262"/>
      <c r="H194" s="39"/>
      <c r="I194" s="89"/>
      <c r="J194" s="363"/>
    </row>
    <row r="195" spans="2:10" x14ac:dyDescent="0.3">
      <c r="B195" s="48"/>
      <c r="C195" s="40"/>
      <c r="D195" s="49"/>
      <c r="E195" s="268" t="s">
        <v>221</v>
      </c>
      <c r="F195" s="262"/>
      <c r="G195" s="262"/>
      <c r="H195" s="39"/>
      <c r="I195" s="89"/>
      <c r="J195" s="363"/>
    </row>
    <row r="196" spans="2:10" x14ac:dyDescent="0.3">
      <c r="B196" s="48"/>
      <c r="C196" s="40"/>
      <c r="D196" s="49"/>
      <c r="E196" s="268" t="s">
        <v>222</v>
      </c>
      <c r="F196" s="262"/>
      <c r="G196" s="262"/>
      <c r="H196" s="39"/>
      <c r="I196" s="89"/>
      <c r="J196" s="363"/>
    </row>
    <row r="197" spans="2:10" x14ac:dyDescent="0.3">
      <c r="B197" s="48"/>
      <c r="C197" s="40"/>
      <c r="D197" s="49"/>
      <c r="E197" s="268" t="s">
        <v>223</v>
      </c>
      <c r="F197" s="262"/>
      <c r="G197" s="262"/>
      <c r="H197" s="39"/>
      <c r="I197" s="89"/>
      <c r="J197" s="363"/>
    </row>
    <row r="198" spans="2:10" ht="28.8" x14ac:dyDescent="0.3">
      <c r="B198" s="48"/>
      <c r="C198" s="40"/>
      <c r="D198" s="49"/>
      <c r="E198" s="268" t="s">
        <v>224</v>
      </c>
      <c r="F198" s="262"/>
      <c r="G198" s="262"/>
      <c r="H198" s="39"/>
      <c r="I198" s="89"/>
      <c r="J198" s="363"/>
    </row>
    <row r="199" spans="2:10" x14ac:dyDescent="0.3">
      <c r="B199" s="48"/>
      <c r="C199" s="40"/>
      <c r="D199" s="49"/>
      <c r="E199" s="259"/>
      <c r="F199" s="262"/>
      <c r="G199" s="262"/>
      <c r="H199" s="39"/>
      <c r="I199" s="89"/>
      <c r="J199" s="363"/>
    </row>
    <row r="200" spans="2:10" x14ac:dyDescent="0.3">
      <c r="B200" s="48">
        <v>12</v>
      </c>
      <c r="C200" s="40" t="s">
        <v>104</v>
      </c>
      <c r="D200" s="49"/>
      <c r="E200" s="259"/>
      <c r="F200" s="262">
        <v>2</v>
      </c>
      <c r="G200" s="262" t="s">
        <v>30</v>
      </c>
      <c r="H200" s="254">
        <f>(150000000*103%)*K3</f>
        <v>169950000</v>
      </c>
      <c r="I200" s="89">
        <f>H200*F200</f>
        <v>339900000</v>
      </c>
      <c r="J200" s="363"/>
    </row>
    <row r="201" spans="2:10" x14ac:dyDescent="0.3">
      <c r="B201" s="48"/>
      <c r="C201" s="40"/>
      <c r="D201" s="261" t="s">
        <v>18</v>
      </c>
      <c r="E201" s="265" t="s">
        <v>182</v>
      </c>
      <c r="F201" s="262"/>
      <c r="G201" s="262"/>
      <c r="H201" s="39"/>
      <c r="I201" s="89"/>
      <c r="J201" s="363"/>
    </row>
    <row r="202" spans="2:10" x14ac:dyDescent="0.3">
      <c r="B202" s="48"/>
      <c r="C202" s="40"/>
      <c r="D202" s="261" t="s">
        <v>18</v>
      </c>
      <c r="E202" s="265" t="s">
        <v>183</v>
      </c>
      <c r="F202" s="262"/>
      <c r="G202" s="262"/>
      <c r="H202" s="39"/>
      <c r="I202" s="89"/>
      <c r="J202" s="363"/>
    </row>
    <row r="203" spans="2:10" x14ac:dyDescent="0.3">
      <c r="B203" s="48"/>
      <c r="C203" s="40"/>
      <c r="D203" s="266" t="s">
        <v>18</v>
      </c>
      <c r="E203" s="265" t="s">
        <v>184</v>
      </c>
      <c r="F203" s="262"/>
      <c r="G203" s="262"/>
      <c r="H203" s="39"/>
      <c r="I203" s="89"/>
      <c r="J203" s="363"/>
    </row>
    <row r="204" spans="2:10" x14ac:dyDescent="0.3">
      <c r="B204" s="48"/>
      <c r="C204" s="40"/>
      <c r="D204" s="49"/>
      <c r="E204" s="259"/>
      <c r="F204" s="262"/>
      <c r="G204" s="262"/>
      <c r="H204" s="39"/>
      <c r="I204" s="89"/>
      <c r="J204" s="363"/>
    </row>
    <row r="205" spans="2:10" x14ac:dyDescent="0.3">
      <c r="B205" s="48">
        <v>13</v>
      </c>
      <c r="C205" s="40" t="s">
        <v>105</v>
      </c>
      <c r="D205" s="49"/>
      <c r="E205" s="259"/>
      <c r="F205" s="262">
        <v>2</v>
      </c>
      <c r="G205" s="262" t="s">
        <v>30</v>
      </c>
      <c r="H205" s="254">
        <f>(65000000*103%)*K3</f>
        <v>73645000</v>
      </c>
      <c r="I205" s="89">
        <f>H205*F205</f>
        <v>147290000</v>
      </c>
      <c r="J205" s="363"/>
    </row>
    <row r="206" spans="2:10" x14ac:dyDescent="0.3">
      <c r="B206" s="48"/>
      <c r="C206" s="40"/>
      <c r="D206" s="266" t="s">
        <v>18</v>
      </c>
      <c r="E206" s="269" t="s">
        <v>226</v>
      </c>
      <c r="F206" s="262"/>
      <c r="G206" s="262"/>
      <c r="H206" s="39"/>
      <c r="I206" s="89"/>
      <c r="J206" s="363"/>
    </row>
    <row r="207" spans="2:10" x14ac:dyDescent="0.3">
      <c r="B207" s="48"/>
      <c r="C207" s="40"/>
      <c r="D207" s="266" t="s">
        <v>18</v>
      </c>
      <c r="E207" s="270" t="s">
        <v>227</v>
      </c>
      <c r="F207" s="262"/>
      <c r="G207" s="262"/>
      <c r="H207" s="39"/>
      <c r="I207" s="89"/>
      <c r="J207" s="363"/>
    </row>
    <row r="208" spans="2:10" x14ac:dyDescent="0.3">
      <c r="B208" s="48"/>
      <c r="C208" s="40"/>
      <c r="D208" s="266" t="s">
        <v>18</v>
      </c>
      <c r="E208" s="270" t="s">
        <v>228</v>
      </c>
      <c r="F208" s="262"/>
      <c r="G208" s="262"/>
      <c r="H208" s="39"/>
      <c r="I208" s="89"/>
      <c r="J208" s="363"/>
    </row>
    <row r="209" spans="2:10" x14ac:dyDescent="0.3">
      <c r="B209" s="48"/>
      <c r="C209" s="40"/>
      <c r="D209" s="266" t="s">
        <v>18</v>
      </c>
      <c r="E209" s="270" t="s">
        <v>229</v>
      </c>
      <c r="F209" s="262"/>
      <c r="G209" s="262"/>
      <c r="H209" s="39"/>
      <c r="I209" s="89"/>
      <c r="J209" s="363"/>
    </row>
    <row r="210" spans="2:10" x14ac:dyDescent="0.3">
      <c r="B210" s="48"/>
      <c r="C210" s="40"/>
      <c r="D210" s="266" t="s">
        <v>18</v>
      </c>
      <c r="E210" s="270" t="s">
        <v>230</v>
      </c>
      <c r="F210" s="262"/>
      <c r="G210" s="262"/>
      <c r="H210" s="39"/>
      <c r="I210" s="89"/>
      <c r="J210" s="363"/>
    </row>
    <row r="211" spans="2:10" x14ac:dyDescent="0.3">
      <c r="B211" s="48"/>
      <c r="C211" s="40"/>
      <c r="D211" s="266" t="s">
        <v>18</v>
      </c>
      <c r="E211" s="269" t="s">
        <v>231</v>
      </c>
      <c r="F211" s="262"/>
      <c r="G211" s="262"/>
      <c r="H211" s="39"/>
      <c r="I211" s="89"/>
      <c r="J211" s="363"/>
    </row>
    <row r="212" spans="2:10" x14ac:dyDescent="0.3">
      <c r="B212" s="48"/>
      <c r="C212" s="40"/>
      <c r="D212" s="266" t="s">
        <v>18</v>
      </c>
      <c r="E212" s="269" t="s">
        <v>232</v>
      </c>
      <c r="F212" s="262"/>
      <c r="G212" s="262"/>
      <c r="H212" s="39"/>
      <c r="I212" s="89"/>
      <c r="J212" s="363"/>
    </row>
    <row r="213" spans="2:10" x14ac:dyDescent="0.3">
      <c r="B213" s="48"/>
      <c r="C213" s="40"/>
      <c r="D213" s="266" t="s">
        <v>18</v>
      </c>
      <c r="E213" s="269" t="s">
        <v>233</v>
      </c>
      <c r="F213" s="262"/>
      <c r="G213" s="262"/>
      <c r="H213" s="39"/>
      <c r="I213" s="89"/>
      <c r="J213" s="363"/>
    </row>
    <row r="214" spans="2:10" x14ac:dyDescent="0.3">
      <c r="B214" s="48"/>
      <c r="C214" s="40"/>
      <c r="D214" s="266" t="s">
        <v>18</v>
      </c>
      <c r="E214" s="269" t="s">
        <v>234</v>
      </c>
      <c r="F214" s="262"/>
      <c r="G214" s="262"/>
      <c r="H214" s="39"/>
      <c r="I214" s="89"/>
      <c r="J214" s="363"/>
    </row>
    <row r="215" spans="2:10" x14ac:dyDescent="0.3">
      <c r="B215" s="48"/>
      <c r="C215" s="40"/>
      <c r="D215" s="266" t="s">
        <v>18</v>
      </c>
      <c r="E215" s="269" t="s">
        <v>235</v>
      </c>
      <c r="F215" s="262"/>
      <c r="G215" s="262"/>
      <c r="H215" s="39"/>
      <c r="I215" s="89"/>
      <c r="J215" s="363"/>
    </row>
    <row r="216" spans="2:10" x14ac:dyDescent="0.3">
      <c r="B216" s="48"/>
      <c r="C216" s="40"/>
      <c r="D216" s="266" t="s">
        <v>18</v>
      </c>
      <c r="E216" s="269" t="s">
        <v>236</v>
      </c>
      <c r="F216" s="262"/>
      <c r="G216" s="262"/>
      <c r="H216" s="39"/>
      <c r="I216" s="89"/>
      <c r="J216" s="363"/>
    </row>
    <row r="217" spans="2:10" x14ac:dyDescent="0.3">
      <c r="B217" s="48"/>
      <c r="C217" s="40"/>
      <c r="D217" s="266" t="s">
        <v>18</v>
      </c>
      <c r="E217" s="269" t="s">
        <v>237</v>
      </c>
      <c r="F217" s="262"/>
      <c r="G217" s="262"/>
      <c r="H217" s="39"/>
      <c r="I217" s="89"/>
      <c r="J217" s="363"/>
    </row>
    <row r="218" spans="2:10" x14ac:dyDescent="0.3">
      <c r="B218" s="48"/>
      <c r="C218" s="40"/>
      <c r="D218" s="266" t="s">
        <v>18</v>
      </c>
      <c r="E218" s="258" t="s">
        <v>238</v>
      </c>
      <c r="F218" s="262"/>
      <c r="G218" s="262"/>
      <c r="H218" s="39"/>
      <c r="I218" s="89"/>
      <c r="J218" s="363"/>
    </row>
    <row r="219" spans="2:10" x14ac:dyDescent="0.3">
      <c r="B219" s="48"/>
      <c r="C219" s="40"/>
      <c r="D219" s="49"/>
      <c r="E219" s="259"/>
      <c r="F219" s="262"/>
      <c r="G219" s="262"/>
      <c r="H219" s="39"/>
      <c r="I219" s="89"/>
      <c r="J219" s="363"/>
    </row>
    <row r="220" spans="2:10" x14ac:dyDescent="0.3">
      <c r="B220" s="48">
        <v>14</v>
      </c>
      <c r="C220" s="40" t="s">
        <v>106</v>
      </c>
      <c r="D220" s="234"/>
      <c r="E220" s="259"/>
      <c r="F220" s="37">
        <v>1</v>
      </c>
      <c r="G220" s="37" t="s">
        <v>30</v>
      </c>
      <c r="H220" s="254">
        <f>(100000000*103%)*K3</f>
        <v>113300000.00000001</v>
      </c>
      <c r="I220" s="89">
        <f>H220*F220</f>
        <v>113300000.00000001</v>
      </c>
      <c r="J220" s="363"/>
    </row>
    <row r="221" spans="2:10" x14ac:dyDescent="0.3">
      <c r="B221" s="48"/>
      <c r="C221" s="40"/>
      <c r="D221" s="234"/>
      <c r="E221" s="268" t="s">
        <v>40</v>
      </c>
      <c r="F221" s="37"/>
      <c r="G221" s="37"/>
      <c r="H221" s="262"/>
      <c r="I221" s="89"/>
      <c r="J221" s="363"/>
    </row>
    <row r="222" spans="2:10" x14ac:dyDescent="0.3">
      <c r="B222" s="48"/>
      <c r="C222" s="40"/>
      <c r="D222" s="234"/>
      <c r="E222" s="268" t="s">
        <v>39</v>
      </c>
      <c r="F222" s="37"/>
      <c r="G222" s="37"/>
      <c r="H222" s="262"/>
      <c r="I222" s="89"/>
      <c r="J222" s="363"/>
    </row>
    <row r="223" spans="2:10" x14ac:dyDescent="0.3">
      <c r="B223" s="48"/>
      <c r="C223" s="40"/>
      <c r="D223" s="234"/>
      <c r="E223" s="268" t="s">
        <v>127</v>
      </c>
      <c r="F223" s="37"/>
      <c r="G223" s="37"/>
      <c r="H223" s="262"/>
      <c r="I223" s="89"/>
      <c r="J223" s="363"/>
    </row>
    <row r="224" spans="2:10" ht="15" thickBot="1" x14ac:dyDescent="0.35">
      <c r="B224" s="48"/>
      <c r="C224" s="40"/>
      <c r="D224" s="234"/>
      <c r="E224" s="268" t="s">
        <v>128</v>
      </c>
      <c r="F224" s="37"/>
      <c r="G224" s="37"/>
      <c r="H224" s="262"/>
      <c r="I224" s="89"/>
      <c r="J224" s="363"/>
    </row>
    <row r="225" spans="2:10" ht="15" hidden="1" customHeight="1" thickBot="1" x14ac:dyDescent="0.35">
      <c r="B225" s="48"/>
      <c r="C225" s="40"/>
      <c r="D225" s="234"/>
      <c r="E225" s="268"/>
      <c r="F225" s="37"/>
      <c r="G225" s="37"/>
      <c r="H225" s="262"/>
      <c r="I225" s="89"/>
      <c r="J225" s="363"/>
    </row>
    <row r="226" spans="2:10" ht="15" hidden="1" customHeight="1" thickTop="1" thickBot="1" x14ac:dyDescent="0.35">
      <c r="B226" s="272"/>
      <c r="C226" s="273"/>
      <c r="D226" s="274"/>
      <c r="E226" s="275"/>
      <c r="F226" s="276"/>
      <c r="G226" s="276"/>
      <c r="H226" s="276"/>
      <c r="I226" s="277"/>
      <c r="J226" s="363"/>
    </row>
    <row r="227" spans="2:10" ht="15.6" thickTop="1" thickBot="1" x14ac:dyDescent="0.35">
      <c r="B227" s="278"/>
      <c r="C227" s="279" t="s">
        <v>134</v>
      </c>
      <c r="D227" s="280"/>
      <c r="E227" s="281"/>
      <c r="F227" s="282"/>
      <c r="G227" s="282"/>
      <c r="H227" s="282"/>
      <c r="I227" s="283"/>
      <c r="J227" s="363"/>
    </row>
    <row r="228" spans="2:10" ht="15" thickTop="1" x14ac:dyDescent="0.3">
      <c r="B228" s="50"/>
      <c r="C228" s="249" t="s">
        <v>9</v>
      </c>
      <c r="D228" s="49"/>
      <c r="E228" s="8"/>
      <c r="F228" s="37"/>
      <c r="G228" s="37"/>
      <c r="H228" s="37"/>
      <c r="I228" s="89"/>
      <c r="J228" s="363"/>
    </row>
    <row r="229" spans="2:10" x14ac:dyDescent="0.3">
      <c r="B229" s="48">
        <v>1</v>
      </c>
      <c r="C229" s="40" t="s">
        <v>126</v>
      </c>
      <c r="D229" s="77"/>
      <c r="E229" s="201"/>
      <c r="F229" s="37"/>
      <c r="G229" s="37"/>
      <c r="H229" s="37"/>
      <c r="I229" s="89"/>
      <c r="J229" s="363"/>
    </row>
    <row r="230" spans="2:10" x14ac:dyDescent="0.3">
      <c r="B230" s="50"/>
      <c r="C230" s="38"/>
      <c r="D230" s="53" t="s">
        <v>18</v>
      </c>
      <c r="E230" s="8" t="s">
        <v>398</v>
      </c>
      <c r="F230" s="37">
        <v>1</v>
      </c>
      <c r="G230" s="37" t="s">
        <v>31</v>
      </c>
      <c r="H230" s="254">
        <f>(57000240*103%)*K3</f>
        <v>64581271.920000009</v>
      </c>
      <c r="I230" s="89">
        <f>H230*F230</f>
        <v>64581271.920000009</v>
      </c>
      <c r="J230" s="363"/>
    </row>
    <row r="231" spans="2:10" x14ac:dyDescent="0.3">
      <c r="B231" s="50"/>
      <c r="C231" s="38"/>
      <c r="D231" s="53" t="s">
        <v>18</v>
      </c>
      <c r="E231" s="8" t="s">
        <v>84</v>
      </c>
      <c r="F231" s="37">
        <v>2</v>
      </c>
      <c r="G231" s="37" t="s">
        <v>31</v>
      </c>
      <c r="H231" s="254">
        <f>(2220000*103%)*K3</f>
        <v>2515260</v>
      </c>
      <c r="I231" s="89">
        <f t="shared" ref="I231:I245" si="1">H231*F231</f>
        <v>5030520</v>
      </c>
      <c r="J231" s="363"/>
    </row>
    <row r="232" spans="2:10" x14ac:dyDescent="0.3">
      <c r="B232" s="50"/>
      <c r="C232" s="38"/>
      <c r="D232" s="53" t="s">
        <v>18</v>
      </c>
      <c r="E232" s="8" t="s">
        <v>41</v>
      </c>
      <c r="F232" s="37">
        <v>1</v>
      </c>
      <c r="G232" s="37" t="s">
        <v>31</v>
      </c>
      <c r="H232" s="254">
        <f>(3960000*103%)*K3</f>
        <v>4486680</v>
      </c>
      <c r="I232" s="89">
        <f t="shared" si="1"/>
        <v>4486680</v>
      </c>
      <c r="J232" s="363"/>
    </row>
    <row r="233" spans="2:10" x14ac:dyDescent="0.3">
      <c r="B233" s="50"/>
      <c r="C233" s="38"/>
      <c r="D233" s="53" t="s">
        <v>18</v>
      </c>
      <c r="E233" s="8" t="s">
        <v>19</v>
      </c>
      <c r="F233" s="37">
        <v>1</v>
      </c>
      <c r="G233" s="37" t="s">
        <v>31</v>
      </c>
      <c r="H233" s="254">
        <f>(300000*103%)*K3</f>
        <v>339900</v>
      </c>
      <c r="I233" s="89">
        <f t="shared" si="1"/>
        <v>339900</v>
      </c>
      <c r="J233" s="363"/>
    </row>
    <row r="234" spans="2:10" x14ac:dyDescent="0.3">
      <c r="B234" s="50"/>
      <c r="C234" s="38"/>
      <c r="D234" s="49"/>
      <c r="E234" s="8"/>
      <c r="F234" s="37"/>
      <c r="G234" s="37"/>
      <c r="H234" s="37"/>
      <c r="I234" s="89"/>
      <c r="J234" s="363"/>
    </row>
    <row r="235" spans="2:10" x14ac:dyDescent="0.3">
      <c r="B235" s="48">
        <v>2</v>
      </c>
      <c r="C235" s="40" t="s">
        <v>37</v>
      </c>
      <c r="D235" s="49"/>
      <c r="E235" s="8"/>
      <c r="F235" s="37"/>
      <c r="G235" s="37"/>
      <c r="H235" s="37"/>
      <c r="I235" s="89"/>
      <c r="J235" s="363"/>
    </row>
    <row r="236" spans="2:10" x14ac:dyDescent="0.3">
      <c r="B236" s="50"/>
      <c r="C236" s="38"/>
      <c r="D236" s="53" t="s">
        <v>18</v>
      </c>
      <c r="E236" s="8" t="s">
        <v>410</v>
      </c>
      <c r="F236" s="37">
        <v>1</v>
      </c>
      <c r="G236" s="37" t="s">
        <v>31</v>
      </c>
      <c r="H236" s="254">
        <f>(8580000*103%)*K3</f>
        <v>9721140</v>
      </c>
      <c r="I236" s="89">
        <f t="shared" si="1"/>
        <v>9721140</v>
      </c>
      <c r="J236" s="363"/>
    </row>
    <row r="237" spans="2:10" x14ac:dyDescent="0.3">
      <c r="B237" s="50"/>
      <c r="C237" s="38"/>
      <c r="D237" s="53" t="s">
        <v>18</v>
      </c>
      <c r="E237" s="8" t="s">
        <v>84</v>
      </c>
      <c r="F237" s="37">
        <v>1</v>
      </c>
      <c r="G237" s="37" t="s">
        <v>31</v>
      </c>
      <c r="H237" s="254">
        <f>(2220000103%)*K3</f>
        <v>24420001.133000005</v>
      </c>
      <c r="I237" s="89">
        <f t="shared" si="1"/>
        <v>24420001.133000005</v>
      </c>
      <c r="J237" s="363"/>
    </row>
    <row r="238" spans="2:10" x14ac:dyDescent="0.3">
      <c r="B238" s="50"/>
      <c r="C238" s="38"/>
      <c r="D238" s="53" t="s">
        <v>18</v>
      </c>
      <c r="E238" s="8" t="s">
        <v>19</v>
      </c>
      <c r="F238" s="37">
        <v>1</v>
      </c>
      <c r="G238" s="37" t="s">
        <v>31</v>
      </c>
      <c r="H238" s="254">
        <f>(300000*103%)*K3</f>
        <v>339900</v>
      </c>
      <c r="I238" s="89">
        <f t="shared" si="1"/>
        <v>339900</v>
      </c>
      <c r="J238" s="363"/>
    </row>
    <row r="239" spans="2:10" x14ac:dyDescent="0.3">
      <c r="B239" s="50"/>
      <c r="C239" s="38"/>
      <c r="D239" s="53" t="s">
        <v>18</v>
      </c>
      <c r="E239" s="8" t="s">
        <v>34</v>
      </c>
      <c r="F239" s="37">
        <v>1</v>
      </c>
      <c r="G239" s="37" t="s">
        <v>31</v>
      </c>
      <c r="H239" s="254">
        <f>(600000*103%)*K3</f>
        <v>679800</v>
      </c>
      <c r="I239" s="89">
        <f t="shared" si="1"/>
        <v>679800</v>
      </c>
      <c r="J239" s="363"/>
    </row>
    <row r="240" spans="2:10" x14ac:dyDescent="0.3">
      <c r="B240" s="50"/>
      <c r="C240" s="38"/>
      <c r="D240" s="53" t="s">
        <v>18</v>
      </c>
      <c r="E240" s="8" t="s">
        <v>55</v>
      </c>
      <c r="F240" s="37">
        <v>1</v>
      </c>
      <c r="G240" s="37" t="s">
        <v>31</v>
      </c>
      <c r="H240" s="254">
        <f>(240000*103%)*K3</f>
        <v>271920</v>
      </c>
      <c r="I240" s="89">
        <f t="shared" si="1"/>
        <v>271920</v>
      </c>
      <c r="J240" s="363"/>
    </row>
    <row r="241" spans="2:10" x14ac:dyDescent="0.3">
      <c r="B241" s="50"/>
      <c r="C241" s="38"/>
      <c r="D241" s="53"/>
      <c r="E241" s="8"/>
      <c r="F241" s="37"/>
      <c r="G241" s="37"/>
      <c r="H241" s="37"/>
      <c r="I241" s="89"/>
      <c r="J241" s="363"/>
    </row>
    <row r="242" spans="2:10" x14ac:dyDescent="0.3">
      <c r="B242" s="48">
        <v>3</v>
      </c>
      <c r="C242" s="40" t="s">
        <v>95</v>
      </c>
      <c r="D242" s="77"/>
      <c r="E242" s="201"/>
      <c r="F242" s="37"/>
      <c r="G242" s="37"/>
      <c r="H242" s="37"/>
      <c r="I242" s="89"/>
      <c r="J242" s="363"/>
    </row>
    <row r="243" spans="2:10" x14ac:dyDescent="0.3">
      <c r="B243" s="50"/>
      <c r="C243" s="38"/>
      <c r="D243" s="53" t="s">
        <v>18</v>
      </c>
      <c r="E243" s="8" t="s">
        <v>398</v>
      </c>
      <c r="F243" s="37">
        <v>1</v>
      </c>
      <c r="G243" s="37" t="s">
        <v>31</v>
      </c>
      <c r="H243" s="254">
        <f>(57000240*103%)*K3</f>
        <v>64581271.920000009</v>
      </c>
      <c r="I243" s="89">
        <f t="shared" si="1"/>
        <v>64581271.920000009</v>
      </c>
      <c r="J243" s="363"/>
    </row>
    <row r="244" spans="2:10" x14ac:dyDescent="0.3">
      <c r="B244" s="50"/>
      <c r="C244" s="38"/>
      <c r="D244" s="53" t="s">
        <v>18</v>
      </c>
      <c r="E244" s="8" t="s">
        <v>84</v>
      </c>
      <c r="F244" s="37">
        <v>2</v>
      </c>
      <c r="G244" s="37" t="s">
        <v>31</v>
      </c>
      <c r="H244" s="254">
        <f>(2220000*103%)*K3</f>
        <v>2515260</v>
      </c>
      <c r="I244" s="89">
        <f t="shared" si="1"/>
        <v>5030520</v>
      </c>
      <c r="J244" s="363"/>
    </row>
    <row r="245" spans="2:10" x14ac:dyDescent="0.3">
      <c r="B245" s="50"/>
      <c r="C245" s="38"/>
      <c r="D245" s="53" t="s">
        <v>18</v>
      </c>
      <c r="E245" s="8" t="s">
        <v>19</v>
      </c>
      <c r="F245" s="37">
        <v>1</v>
      </c>
      <c r="G245" s="37" t="s">
        <v>31</v>
      </c>
      <c r="H245" s="254">
        <f>(300000*103%)*K3</f>
        <v>339900</v>
      </c>
      <c r="I245" s="89">
        <f t="shared" si="1"/>
        <v>339900</v>
      </c>
      <c r="J245" s="363"/>
    </row>
    <row r="246" spans="2:10" x14ac:dyDescent="0.3">
      <c r="B246" s="50"/>
      <c r="C246" s="38"/>
      <c r="D246" s="49"/>
      <c r="E246" s="8"/>
      <c r="F246" s="37"/>
      <c r="G246" s="37"/>
      <c r="H246" s="37"/>
      <c r="I246" s="89"/>
      <c r="J246" s="363"/>
    </row>
    <row r="247" spans="2:10" x14ac:dyDescent="0.3">
      <c r="B247" s="48">
        <v>4</v>
      </c>
      <c r="C247" s="40" t="s">
        <v>63</v>
      </c>
      <c r="D247" s="49"/>
      <c r="E247" s="8"/>
      <c r="F247" s="37"/>
      <c r="G247" s="37"/>
      <c r="H247" s="37"/>
      <c r="I247" s="89"/>
      <c r="J247" s="363"/>
    </row>
    <row r="248" spans="2:10" x14ac:dyDescent="0.3">
      <c r="B248" s="48"/>
      <c r="C248" s="35" t="s">
        <v>96</v>
      </c>
      <c r="D248" s="49"/>
      <c r="E248" s="8"/>
      <c r="F248" s="37"/>
      <c r="G248" s="37"/>
      <c r="H248" s="37"/>
      <c r="I248" s="89"/>
      <c r="J248" s="363"/>
    </row>
    <row r="249" spans="2:10" x14ac:dyDescent="0.3">
      <c r="B249" s="50"/>
      <c r="C249" s="38"/>
      <c r="D249" s="51" t="s">
        <v>18</v>
      </c>
      <c r="E249" s="8" t="s">
        <v>398</v>
      </c>
      <c r="F249" s="37">
        <v>1</v>
      </c>
      <c r="G249" s="37" t="s">
        <v>31</v>
      </c>
      <c r="H249" s="254">
        <f>(8580000*103%)*K3</f>
        <v>9721140</v>
      </c>
      <c r="I249" s="89">
        <f>H249*F249</f>
        <v>9721140</v>
      </c>
      <c r="J249" s="363"/>
    </row>
    <row r="250" spans="2:10" x14ac:dyDescent="0.3">
      <c r="B250" s="50"/>
      <c r="C250" s="38"/>
      <c r="D250" s="51" t="s">
        <v>18</v>
      </c>
      <c r="E250" s="8" t="s">
        <v>84</v>
      </c>
      <c r="F250" s="37">
        <v>3</v>
      </c>
      <c r="G250" s="37" t="s">
        <v>31</v>
      </c>
      <c r="H250" s="254">
        <f>(2220000*103%)*K3</f>
        <v>2515260</v>
      </c>
      <c r="I250" s="89">
        <f>H250*F250</f>
        <v>7545780</v>
      </c>
      <c r="J250" s="363"/>
    </row>
    <row r="251" spans="2:10" x14ac:dyDescent="0.3">
      <c r="B251" s="50"/>
      <c r="C251" s="35" t="s">
        <v>97</v>
      </c>
      <c r="D251" s="51"/>
      <c r="E251" s="8"/>
      <c r="F251" s="37"/>
      <c r="G251" s="37"/>
      <c r="H251" s="37"/>
      <c r="I251" s="89"/>
      <c r="J251" s="363"/>
    </row>
    <row r="252" spans="2:10" x14ac:dyDescent="0.3">
      <c r="B252" s="50"/>
      <c r="C252" s="38"/>
      <c r="D252" s="51" t="s">
        <v>18</v>
      </c>
      <c r="E252" s="8" t="s">
        <v>398</v>
      </c>
      <c r="F252" s="37">
        <v>1</v>
      </c>
      <c r="G252" s="37" t="s">
        <v>31</v>
      </c>
      <c r="H252" s="254">
        <f>(57000240*103%)*K3</f>
        <v>64581271.920000009</v>
      </c>
      <c r="I252" s="89">
        <f t="shared" ref="I251:I253" si="2">H252*F252</f>
        <v>64581271.920000009</v>
      </c>
      <c r="J252" s="363"/>
    </row>
    <row r="253" spans="2:10" x14ac:dyDescent="0.3">
      <c r="B253" s="50"/>
      <c r="C253" s="38"/>
      <c r="D253" s="51" t="s">
        <v>18</v>
      </c>
      <c r="E253" s="8" t="s">
        <v>84</v>
      </c>
      <c r="F253" s="37">
        <v>3</v>
      </c>
      <c r="G253" s="37" t="s">
        <v>31</v>
      </c>
      <c r="H253" s="254">
        <f>(2220000*103%)*K3</f>
        <v>2515260</v>
      </c>
      <c r="I253" s="89">
        <f t="shared" si="2"/>
        <v>7545780</v>
      </c>
      <c r="J253" s="363"/>
    </row>
    <row r="254" spans="2:10" x14ac:dyDescent="0.3">
      <c r="B254" s="50"/>
      <c r="C254" s="38"/>
      <c r="D254" s="49"/>
      <c r="E254" s="8"/>
      <c r="F254" s="37"/>
      <c r="G254" s="37"/>
      <c r="H254" s="37"/>
      <c r="I254" s="89"/>
      <c r="J254" s="363"/>
    </row>
    <row r="255" spans="2:10" x14ac:dyDescent="0.3">
      <c r="B255" s="48">
        <v>5</v>
      </c>
      <c r="C255" s="40" t="s">
        <v>14</v>
      </c>
      <c r="D255" s="77"/>
      <c r="E255" s="201"/>
      <c r="F255" s="37"/>
      <c r="G255" s="37"/>
      <c r="H255" s="37"/>
      <c r="I255" s="89"/>
      <c r="J255" s="363"/>
    </row>
    <row r="256" spans="2:10" x14ac:dyDescent="0.3">
      <c r="B256" s="50"/>
      <c r="C256" s="38"/>
      <c r="D256" s="53" t="s">
        <v>18</v>
      </c>
      <c r="E256" s="8" t="s">
        <v>84</v>
      </c>
      <c r="F256" s="37">
        <v>1</v>
      </c>
      <c r="G256" s="37" t="s">
        <v>31</v>
      </c>
      <c r="H256" s="254">
        <f>(2220000*103%)*K3</f>
        <v>2515260</v>
      </c>
      <c r="I256" s="89">
        <f>H256*F256</f>
        <v>2515260</v>
      </c>
      <c r="J256" s="363"/>
    </row>
    <row r="257" spans="2:10" x14ac:dyDescent="0.3">
      <c r="B257" s="50"/>
      <c r="C257" s="38"/>
      <c r="D257" s="49"/>
      <c r="E257" s="8"/>
      <c r="F257" s="37"/>
      <c r="G257" s="37"/>
      <c r="H257" s="37"/>
      <c r="I257" s="89"/>
      <c r="J257" s="363"/>
    </row>
    <row r="258" spans="2:10" x14ac:dyDescent="0.3">
      <c r="B258" s="50"/>
      <c r="C258" s="249" t="s">
        <v>10</v>
      </c>
      <c r="D258" s="49"/>
      <c r="E258" s="8"/>
      <c r="F258" s="37"/>
      <c r="G258" s="37"/>
      <c r="H258" s="37"/>
      <c r="I258" s="89"/>
      <c r="J258" s="363"/>
    </row>
    <row r="259" spans="2:10" x14ac:dyDescent="0.3">
      <c r="B259" s="48">
        <v>6</v>
      </c>
      <c r="C259" s="40" t="s">
        <v>8</v>
      </c>
      <c r="D259" s="77"/>
      <c r="E259" s="8"/>
      <c r="F259" s="37"/>
      <c r="G259" s="37"/>
      <c r="H259" s="37"/>
      <c r="I259" s="89"/>
      <c r="J259" s="363"/>
    </row>
    <row r="260" spans="2:10" x14ac:dyDescent="0.3">
      <c r="B260" s="50"/>
      <c r="C260" s="38"/>
      <c r="D260" s="53" t="s">
        <v>18</v>
      </c>
      <c r="E260" s="8" t="s">
        <v>402</v>
      </c>
      <c r="F260" s="37">
        <v>1</v>
      </c>
      <c r="G260" s="37" t="s">
        <v>31</v>
      </c>
      <c r="H260" s="254">
        <f>(8580000*103%)*K3</f>
        <v>9721140</v>
      </c>
      <c r="I260" s="89">
        <f t="shared" ref="I257:I320" si="3">H260*F260</f>
        <v>9721140</v>
      </c>
      <c r="J260" s="363"/>
    </row>
    <row r="261" spans="2:10" x14ac:dyDescent="0.3">
      <c r="B261" s="50"/>
      <c r="C261" s="38"/>
      <c r="D261" s="53" t="s">
        <v>18</v>
      </c>
      <c r="E261" s="8" t="s">
        <v>84</v>
      </c>
      <c r="F261" s="37">
        <v>1</v>
      </c>
      <c r="G261" s="37" t="s">
        <v>31</v>
      </c>
      <c r="H261" s="254">
        <f>(2220000*103%)*K3</f>
        <v>2515260</v>
      </c>
      <c r="I261" s="89">
        <f t="shared" si="3"/>
        <v>2515260</v>
      </c>
      <c r="J261" s="363"/>
    </row>
    <row r="262" spans="2:10" x14ac:dyDescent="0.3">
      <c r="B262" s="50"/>
      <c r="C262" s="38"/>
      <c r="D262" s="53" t="s">
        <v>18</v>
      </c>
      <c r="E262" s="8" t="s">
        <v>373</v>
      </c>
      <c r="F262" s="37">
        <v>1</v>
      </c>
      <c r="G262" s="37" t="s">
        <v>31</v>
      </c>
      <c r="H262" s="254">
        <f>(30000000*103%)*K3</f>
        <v>33990000</v>
      </c>
      <c r="I262" s="89">
        <f t="shared" si="3"/>
        <v>33990000</v>
      </c>
      <c r="J262" s="363"/>
    </row>
    <row r="263" spans="2:10" x14ac:dyDescent="0.3">
      <c r="B263" s="50"/>
      <c r="C263" s="38"/>
      <c r="D263" s="49"/>
      <c r="E263" s="8"/>
      <c r="F263" s="37"/>
      <c r="G263" s="37"/>
      <c r="H263" s="37"/>
      <c r="I263" s="89"/>
      <c r="J263" s="363"/>
    </row>
    <row r="264" spans="2:10" x14ac:dyDescent="0.3">
      <c r="B264" s="48">
        <v>6</v>
      </c>
      <c r="C264" s="40" t="s">
        <v>15</v>
      </c>
      <c r="D264" s="77"/>
      <c r="E264" s="201"/>
      <c r="F264" s="37"/>
      <c r="G264" s="37"/>
      <c r="H264" s="37"/>
      <c r="I264" s="89"/>
      <c r="J264" s="363"/>
    </row>
    <row r="265" spans="2:10" x14ac:dyDescent="0.3">
      <c r="B265" s="50"/>
      <c r="C265" s="38"/>
      <c r="D265" s="53" t="s">
        <v>18</v>
      </c>
      <c r="E265" s="8" t="s">
        <v>402</v>
      </c>
      <c r="F265" s="37">
        <v>1</v>
      </c>
      <c r="G265" s="37" t="s">
        <v>31</v>
      </c>
      <c r="H265" s="254">
        <f>(8580000*103%)*K3</f>
        <v>9721140</v>
      </c>
      <c r="I265" s="89">
        <f t="shared" si="3"/>
        <v>9721140</v>
      </c>
      <c r="J265" s="363"/>
    </row>
    <row r="266" spans="2:10" x14ac:dyDescent="0.3">
      <c r="B266" s="50"/>
      <c r="C266" s="38"/>
      <c r="D266" s="53" t="s">
        <v>18</v>
      </c>
      <c r="E266" s="8" t="s">
        <v>84</v>
      </c>
      <c r="F266" s="37">
        <v>1</v>
      </c>
      <c r="G266" s="37" t="s">
        <v>31</v>
      </c>
      <c r="H266" s="254">
        <f>(2220000*103%)*K3</f>
        <v>2515260</v>
      </c>
      <c r="I266" s="89">
        <f t="shared" si="3"/>
        <v>2515260</v>
      </c>
      <c r="J266" s="363"/>
    </row>
    <row r="267" spans="2:10" x14ac:dyDescent="0.3">
      <c r="B267" s="50"/>
      <c r="C267" s="38"/>
      <c r="D267" s="53" t="s">
        <v>18</v>
      </c>
      <c r="E267" s="8" t="s">
        <v>36</v>
      </c>
      <c r="F267" s="37">
        <v>1</v>
      </c>
      <c r="G267" s="37" t="s">
        <v>31</v>
      </c>
      <c r="H267" s="254">
        <f>(30000000*103%)*K3</f>
        <v>33990000</v>
      </c>
      <c r="I267" s="89">
        <f t="shared" si="3"/>
        <v>33990000</v>
      </c>
      <c r="J267" s="363"/>
    </row>
    <row r="268" spans="2:10" x14ac:dyDescent="0.3">
      <c r="B268" s="50"/>
      <c r="C268" s="38"/>
      <c r="D268" s="53" t="s">
        <v>18</v>
      </c>
      <c r="E268" s="8" t="s">
        <v>55</v>
      </c>
      <c r="F268" s="37">
        <v>1</v>
      </c>
      <c r="G268" s="37" t="s">
        <v>31</v>
      </c>
      <c r="H268" s="254">
        <f>(240000*103%)*K3</f>
        <v>271920</v>
      </c>
      <c r="I268" s="89">
        <f t="shared" si="3"/>
        <v>271920</v>
      </c>
      <c r="J268" s="363"/>
    </row>
    <row r="269" spans="2:10" x14ac:dyDescent="0.3">
      <c r="B269" s="50"/>
      <c r="C269" s="38"/>
      <c r="D269" s="49"/>
      <c r="E269" s="284"/>
      <c r="F269" s="37"/>
      <c r="G269" s="37"/>
      <c r="H269" s="37"/>
      <c r="I269" s="89"/>
      <c r="J269" s="363"/>
    </row>
    <row r="270" spans="2:10" x14ac:dyDescent="0.3">
      <c r="B270" s="48">
        <v>7</v>
      </c>
      <c r="C270" s="40" t="s">
        <v>125</v>
      </c>
      <c r="D270" s="77"/>
      <c r="E270" s="201"/>
      <c r="F270" s="37"/>
      <c r="G270" s="37"/>
      <c r="H270" s="37"/>
      <c r="I270" s="89"/>
      <c r="J270" s="363"/>
    </row>
    <row r="271" spans="2:10" x14ac:dyDescent="0.3">
      <c r="B271" s="50"/>
      <c r="C271" s="38"/>
      <c r="D271" s="53" t="s">
        <v>18</v>
      </c>
      <c r="E271" s="8" t="s">
        <v>398</v>
      </c>
      <c r="F271" s="37">
        <v>4</v>
      </c>
      <c r="G271" s="37" t="s">
        <v>31</v>
      </c>
      <c r="H271" s="254">
        <f>(57000240*103%)*K3</f>
        <v>64581271.920000009</v>
      </c>
      <c r="I271" s="89">
        <f t="shared" si="3"/>
        <v>258325087.68000004</v>
      </c>
      <c r="J271" s="363"/>
    </row>
    <row r="272" spans="2:10" x14ac:dyDescent="0.3">
      <c r="B272" s="50"/>
      <c r="C272" s="38"/>
      <c r="D272" s="53" t="s">
        <v>18</v>
      </c>
      <c r="E272" s="8" t="s">
        <v>124</v>
      </c>
      <c r="F272" s="37">
        <v>7</v>
      </c>
      <c r="G272" s="37" t="s">
        <v>31</v>
      </c>
      <c r="H272" s="254">
        <f>(21600000*103%)*K3</f>
        <v>24472800.000000004</v>
      </c>
      <c r="I272" s="89">
        <f t="shared" si="3"/>
        <v>171309600.00000003</v>
      </c>
      <c r="J272" s="363"/>
    </row>
    <row r="273" spans="2:10" x14ac:dyDescent="0.3">
      <c r="B273" s="50"/>
      <c r="C273" s="38"/>
      <c r="D273" s="49"/>
      <c r="E273" s="8"/>
      <c r="F273" s="37"/>
      <c r="G273" s="37"/>
      <c r="H273" s="254"/>
      <c r="I273" s="89"/>
      <c r="J273" s="363"/>
    </row>
    <row r="274" spans="2:10" x14ac:dyDescent="0.3">
      <c r="B274" s="48">
        <v>8</v>
      </c>
      <c r="C274" s="40" t="s">
        <v>16</v>
      </c>
      <c r="D274" s="77"/>
      <c r="E274" s="201"/>
      <c r="F274" s="37"/>
      <c r="G274" s="37"/>
      <c r="H274" s="37"/>
      <c r="I274" s="89"/>
      <c r="J274" s="363"/>
    </row>
    <row r="275" spans="2:10" x14ac:dyDescent="0.3">
      <c r="B275" s="50"/>
      <c r="C275" s="38"/>
      <c r="D275" s="53" t="s">
        <v>18</v>
      </c>
      <c r="E275" s="8" t="s">
        <v>402</v>
      </c>
      <c r="F275" s="37">
        <v>1</v>
      </c>
      <c r="G275" s="37" t="s">
        <v>31</v>
      </c>
      <c r="H275" s="254">
        <f>(8580000*103%)*K3</f>
        <v>9721140</v>
      </c>
      <c r="I275" s="89">
        <f t="shared" si="3"/>
        <v>9721140</v>
      </c>
      <c r="J275" s="363"/>
    </row>
    <row r="276" spans="2:10" x14ac:dyDescent="0.3">
      <c r="B276" s="50"/>
      <c r="C276" s="38"/>
      <c r="D276" s="53" t="s">
        <v>18</v>
      </c>
      <c r="E276" s="8" t="s">
        <v>84</v>
      </c>
      <c r="F276" s="37">
        <v>1</v>
      </c>
      <c r="G276" s="37" t="s">
        <v>31</v>
      </c>
      <c r="H276" s="254">
        <f>(2220000*103%)*K3</f>
        <v>2515260</v>
      </c>
      <c r="I276" s="89">
        <f t="shared" si="3"/>
        <v>2515260</v>
      </c>
      <c r="J276" s="363"/>
    </row>
    <row r="277" spans="2:10" x14ac:dyDescent="0.3">
      <c r="B277" s="50"/>
      <c r="C277" s="38"/>
      <c r="D277" s="53" t="s">
        <v>18</v>
      </c>
      <c r="E277" s="285" t="s">
        <v>100</v>
      </c>
      <c r="F277" s="37">
        <v>1</v>
      </c>
      <c r="G277" s="37" t="s">
        <v>31</v>
      </c>
      <c r="H277" s="254">
        <f>(1140000*103%)*K3</f>
        <v>1291620</v>
      </c>
      <c r="I277" s="89">
        <f t="shared" si="3"/>
        <v>1291620</v>
      </c>
      <c r="J277" s="363"/>
    </row>
    <row r="278" spans="2:10" x14ac:dyDescent="0.3">
      <c r="B278" s="50"/>
      <c r="C278" s="38"/>
      <c r="D278" s="53"/>
      <c r="E278" s="285"/>
      <c r="F278" s="37"/>
      <c r="G278" s="37"/>
      <c r="H278" s="37"/>
      <c r="I278" s="89"/>
      <c r="J278" s="363"/>
    </row>
    <row r="279" spans="2:10" x14ac:dyDescent="0.3">
      <c r="B279" s="48">
        <v>9</v>
      </c>
      <c r="C279" s="40" t="s">
        <v>101</v>
      </c>
      <c r="D279" s="53"/>
      <c r="E279" s="285"/>
      <c r="F279" s="37"/>
      <c r="G279" s="37"/>
      <c r="H279" s="37"/>
      <c r="I279" s="89"/>
      <c r="J279" s="363"/>
    </row>
    <row r="280" spans="2:10" x14ac:dyDescent="0.3">
      <c r="B280" s="50"/>
      <c r="C280" s="38"/>
      <c r="D280" s="53" t="s">
        <v>18</v>
      </c>
      <c r="E280" s="8" t="s">
        <v>403</v>
      </c>
      <c r="F280" s="37">
        <v>1</v>
      </c>
      <c r="G280" s="37" t="s">
        <v>31</v>
      </c>
      <c r="H280" s="254">
        <f>(19980000*103%)*K3</f>
        <v>22637340</v>
      </c>
      <c r="I280" s="89">
        <f t="shared" si="3"/>
        <v>22637340</v>
      </c>
      <c r="J280" s="363"/>
    </row>
    <row r="281" spans="2:10" x14ac:dyDescent="0.3">
      <c r="B281" s="50"/>
      <c r="C281" s="38"/>
      <c r="D281" s="53" t="s">
        <v>18</v>
      </c>
      <c r="E281" s="8" t="s">
        <v>84</v>
      </c>
      <c r="F281" s="37">
        <v>1</v>
      </c>
      <c r="G281" s="37" t="s">
        <v>31</v>
      </c>
      <c r="H281" s="254">
        <f>(2220000*103%)*K3</f>
        <v>2515260</v>
      </c>
      <c r="I281" s="89">
        <f t="shared" si="3"/>
        <v>2515260</v>
      </c>
      <c r="J281" s="363"/>
    </row>
    <row r="282" spans="2:10" x14ac:dyDescent="0.3">
      <c r="B282" s="50"/>
      <c r="C282" s="38"/>
      <c r="D282" s="53" t="s">
        <v>18</v>
      </c>
      <c r="E282" s="285" t="s">
        <v>60</v>
      </c>
      <c r="F282" s="37">
        <v>1</v>
      </c>
      <c r="G282" s="37" t="s">
        <v>31</v>
      </c>
      <c r="H282" s="254">
        <f>(150000*103%)*K3</f>
        <v>169950</v>
      </c>
      <c r="I282" s="89">
        <f t="shared" si="3"/>
        <v>169950</v>
      </c>
      <c r="J282" s="363"/>
    </row>
    <row r="283" spans="2:10" x14ac:dyDescent="0.3">
      <c r="B283" s="50"/>
      <c r="C283" s="38"/>
      <c r="D283" s="49"/>
      <c r="E283" s="8"/>
      <c r="F283" s="37"/>
      <c r="G283" s="37"/>
      <c r="H283" s="37"/>
      <c r="I283" s="89"/>
      <c r="J283" s="363"/>
    </row>
    <row r="284" spans="2:10" x14ac:dyDescent="0.3">
      <c r="B284" s="48">
        <v>10</v>
      </c>
      <c r="C284" s="40" t="s">
        <v>17</v>
      </c>
      <c r="D284" s="77"/>
      <c r="E284" s="201"/>
      <c r="F284" s="37"/>
      <c r="G284" s="37"/>
      <c r="H284" s="37"/>
      <c r="I284" s="89"/>
      <c r="J284" s="363"/>
    </row>
    <row r="285" spans="2:10" x14ac:dyDescent="0.3">
      <c r="B285" s="50"/>
      <c r="C285" s="38"/>
      <c r="D285" s="53" t="s">
        <v>18</v>
      </c>
      <c r="E285" s="8" t="s">
        <v>402</v>
      </c>
      <c r="F285" s="37">
        <v>1</v>
      </c>
      <c r="G285" s="37" t="s">
        <v>31</v>
      </c>
      <c r="H285" s="254">
        <f>(8580000*103%)*K3</f>
        <v>9721140</v>
      </c>
      <c r="I285" s="89">
        <f t="shared" si="3"/>
        <v>9721140</v>
      </c>
      <c r="J285" s="363"/>
    </row>
    <row r="286" spans="2:10" x14ac:dyDescent="0.3">
      <c r="B286" s="50"/>
      <c r="C286" s="38"/>
      <c r="D286" s="53" t="s">
        <v>18</v>
      </c>
      <c r="E286" s="8" t="s">
        <v>84</v>
      </c>
      <c r="F286" s="37">
        <v>1</v>
      </c>
      <c r="G286" s="37" t="s">
        <v>31</v>
      </c>
      <c r="H286" s="254">
        <f>(2220000*103%)*K3</f>
        <v>2515260</v>
      </c>
      <c r="I286" s="89">
        <f t="shared" si="3"/>
        <v>2515260</v>
      </c>
      <c r="J286" s="363"/>
    </row>
    <row r="287" spans="2:10" x14ac:dyDescent="0.3">
      <c r="B287" s="50"/>
      <c r="C287" s="38"/>
      <c r="D287" s="53" t="s">
        <v>18</v>
      </c>
      <c r="E287" s="285" t="s">
        <v>60</v>
      </c>
      <c r="F287" s="37">
        <v>1</v>
      </c>
      <c r="G287" s="37" t="s">
        <v>31</v>
      </c>
      <c r="H287" s="254">
        <f>(150000*103%)*K3</f>
        <v>169950</v>
      </c>
      <c r="I287" s="89">
        <f t="shared" si="3"/>
        <v>169950</v>
      </c>
      <c r="J287" s="363"/>
    </row>
    <row r="288" spans="2:10" x14ac:dyDescent="0.3">
      <c r="B288" s="50"/>
      <c r="C288" s="38"/>
      <c r="D288" s="53" t="s">
        <v>18</v>
      </c>
      <c r="E288" s="8" t="s">
        <v>55</v>
      </c>
      <c r="F288" s="37">
        <v>1</v>
      </c>
      <c r="G288" s="37" t="s">
        <v>31</v>
      </c>
      <c r="H288" s="254">
        <f>(240000*103%)*K3</f>
        <v>271920</v>
      </c>
      <c r="I288" s="89">
        <f t="shared" si="3"/>
        <v>271920</v>
      </c>
      <c r="J288" s="363"/>
    </row>
    <row r="289" spans="2:10" x14ac:dyDescent="0.3">
      <c r="B289" s="50"/>
      <c r="C289" s="38"/>
      <c r="D289" s="53"/>
      <c r="E289" s="8"/>
      <c r="F289" s="37"/>
      <c r="G289" s="37"/>
      <c r="H289" s="264"/>
      <c r="I289" s="89"/>
      <c r="J289" s="363"/>
    </row>
    <row r="290" spans="2:10" x14ac:dyDescent="0.3">
      <c r="B290" s="48">
        <v>11</v>
      </c>
      <c r="C290" s="40" t="s">
        <v>56</v>
      </c>
      <c r="D290" s="286"/>
      <c r="E290" s="201"/>
      <c r="F290" s="37"/>
      <c r="G290" s="37"/>
      <c r="H290" s="264"/>
      <c r="I290" s="89"/>
      <c r="J290" s="363"/>
    </row>
    <row r="291" spans="2:10" x14ac:dyDescent="0.3">
      <c r="B291" s="50"/>
      <c r="C291" s="40"/>
      <c r="D291" s="53" t="s">
        <v>18</v>
      </c>
      <c r="E291" s="8" t="s">
        <v>403</v>
      </c>
      <c r="F291" s="37">
        <v>1</v>
      </c>
      <c r="G291" s="37" t="s">
        <v>31</v>
      </c>
      <c r="H291" s="254">
        <f>(19980000*103%)*K3</f>
        <v>22637340</v>
      </c>
      <c r="I291" s="89">
        <f t="shared" si="3"/>
        <v>22637340</v>
      </c>
      <c r="J291" s="363"/>
    </row>
    <row r="292" spans="2:10" x14ac:dyDescent="0.3">
      <c r="B292" s="50"/>
      <c r="C292" s="40"/>
      <c r="D292" s="53" t="s">
        <v>18</v>
      </c>
      <c r="E292" s="8" t="s">
        <v>83</v>
      </c>
      <c r="F292" s="37">
        <v>3</v>
      </c>
      <c r="G292" s="37" t="s">
        <v>31</v>
      </c>
      <c r="H292" s="254">
        <f>(1710000*103%)*K3</f>
        <v>1937430.0000000002</v>
      </c>
      <c r="I292" s="89">
        <f t="shared" si="3"/>
        <v>5812290.0000000009</v>
      </c>
      <c r="J292" s="363"/>
    </row>
    <row r="293" spans="2:10" x14ac:dyDescent="0.3">
      <c r="B293" s="50"/>
      <c r="C293" s="38"/>
      <c r="D293" s="53"/>
      <c r="E293" s="8"/>
      <c r="F293" s="37"/>
      <c r="G293" s="37"/>
      <c r="H293" s="264"/>
      <c r="I293" s="89"/>
      <c r="J293" s="363"/>
    </row>
    <row r="294" spans="2:10" x14ac:dyDescent="0.3">
      <c r="B294" s="48">
        <v>12</v>
      </c>
      <c r="C294" s="40" t="s">
        <v>38</v>
      </c>
      <c r="D294" s="286"/>
      <c r="E294" s="201"/>
      <c r="F294" s="37"/>
      <c r="G294" s="37"/>
      <c r="H294" s="37"/>
      <c r="I294" s="89"/>
      <c r="J294" s="363"/>
    </row>
    <row r="295" spans="2:10" x14ac:dyDescent="0.3">
      <c r="B295" s="48"/>
      <c r="C295" s="40"/>
      <c r="D295" s="53" t="s">
        <v>18</v>
      </c>
      <c r="E295" s="8" t="s">
        <v>402</v>
      </c>
      <c r="F295" s="37">
        <v>1</v>
      </c>
      <c r="G295" s="37" t="s">
        <v>31</v>
      </c>
      <c r="H295" s="254">
        <f>(8580000*103%)*K3</f>
        <v>9721140</v>
      </c>
      <c r="I295" s="89">
        <f t="shared" si="3"/>
        <v>9721140</v>
      </c>
      <c r="J295" s="363"/>
    </row>
    <row r="296" spans="2:10" x14ac:dyDescent="0.3">
      <c r="B296" s="48"/>
      <c r="C296" s="40"/>
      <c r="D296" s="53" t="s">
        <v>18</v>
      </c>
      <c r="E296" s="8" t="s">
        <v>84</v>
      </c>
      <c r="F296" s="37">
        <v>1</v>
      </c>
      <c r="G296" s="37" t="s">
        <v>31</v>
      </c>
      <c r="H296" s="254">
        <f>(2220000*103%)*K3</f>
        <v>2515260</v>
      </c>
      <c r="I296" s="89">
        <f t="shared" si="3"/>
        <v>2515260</v>
      </c>
      <c r="J296" s="363"/>
    </row>
    <row r="297" spans="2:10" x14ac:dyDescent="0.3">
      <c r="B297" s="48"/>
      <c r="C297" s="40"/>
      <c r="D297" s="53" t="s">
        <v>18</v>
      </c>
      <c r="E297" s="8" t="s">
        <v>42</v>
      </c>
      <c r="F297" s="37">
        <v>1</v>
      </c>
      <c r="G297" s="37" t="s">
        <v>31</v>
      </c>
      <c r="H297" s="254">
        <f>(300000*103%)*K3</f>
        <v>339900</v>
      </c>
      <c r="I297" s="89">
        <f t="shared" si="3"/>
        <v>339900</v>
      </c>
      <c r="J297" s="363"/>
    </row>
    <row r="298" spans="2:10" x14ac:dyDescent="0.3">
      <c r="B298" s="50"/>
      <c r="C298" s="40"/>
      <c r="D298" s="53" t="s">
        <v>18</v>
      </c>
      <c r="E298" s="8" t="s">
        <v>34</v>
      </c>
      <c r="F298" s="37">
        <v>1</v>
      </c>
      <c r="G298" s="37" t="s">
        <v>31</v>
      </c>
      <c r="H298" s="254">
        <f>(600000*103%)*K3</f>
        <v>679800</v>
      </c>
      <c r="I298" s="89">
        <f t="shared" si="3"/>
        <v>679800</v>
      </c>
      <c r="J298" s="363"/>
    </row>
    <row r="299" spans="2:10" x14ac:dyDescent="0.3">
      <c r="B299" s="50"/>
      <c r="C299" s="38"/>
      <c r="D299" s="53" t="s">
        <v>18</v>
      </c>
      <c r="E299" s="8" t="s">
        <v>55</v>
      </c>
      <c r="F299" s="37">
        <v>1</v>
      </c>
      <c r="G299" s="37" t="s">
        <v>31</v>
      </c>
      <c r="H299" s="254">
        <f>(240000*103%)*K3</f>
        <v>271920</v>
      </c>
      <c r="I299" s="89">
        <f t="shared" si="3"/>
        <v>271920</v>
      </c>
      <c r="J299" s="363"/>
    </row>
    <row r="300" spans="2:10" x14ac:dyDescent="0.3">
      <c r="B300" s="50"/>
      <c r="C300" s="38"/>
      <c r="D300" s="53"/>
      <c r="E300" s="8"/>
      <c r="F300" s="37"/>
      <c r="G300" s="37"/>
      <c r="H300" s="39"/>
      <c r="I300" s="89"/>
      <c r="J300" s="363"/>
    </row>
    <row r="301" spans="2:10" x14ac:dyDescent="0.3">
      <c r="B301" s="50"/>
      <c r="C301" s="35" t="s">
        <v>98</v>
      </c>
      <c r="D301" s="53"/>
      <c r="E301" s="8"/>
      <c r="F301" s="37"/>
      <c r="G301" s="37"/>
      <c r="H301" s="39"/>
      <c r="I301" s="89"/>
      <c r="J301" s="363"/>
    </row>
    <row r="302" spans="2:10" x14ac:dyDescent="0.3">
      <c r="B302" s="48">
        <v>13</v>
      </c>
      <c r="C302" s="40" t="s">
        <v>64</v>
      </c>
      <c r="D302" s="54"/>
      <c r="E302" s="8"/>
      <c r="F302" s="37"/>
      <c r="G302" s="37"/>
      <c r="H302" s="39"/>
      <c r="I302" s="89"/>
      <c r="J302" s="363"/>
    </row>
    <row r="303" spans="2:10" x14ac:dyDescent="0.3">
      <c r="B303" s="48"/>
      <c r="C303" s="38"/>
      <c r="D303" s="53" t="s">
        <v>18</v>
      </c>
      <c r="E303" s="8" t="s">
        <v>398</v>
      </c>
      <c r="F303" s="37">
        <v>8</v>
      </c>
      <c r="G303" s="37" t="s">
        <v>31</v>
      </c>
      <c r="H303" s="254">
        <f>(57000240*103%)*K3</f>
        <v>64581271.920000009</v>
      </c>
      <c r="I303" s="89">
        <f t="shared" si="3"/>
        <v>516650175.36000007</v>
      </c>
      <c r="J303" s="363"/>
    </row>
    <row r="304" spans="2:10" x14ac:dyDescent="0.3">
      <c r="B304" s="50"/>
      <c r="C304" s="38"/>
      <c r="D304" s="53" t="s">
        <v>18</v>
      </c>
      <c r="E304" s="8" t="s">
        <v>45</v>
      </c>
      <c r="F304" s="37">
        <v>24</v>
      </c>
      <c r="G304" s="37" t="s">
        <v>31</v>
      </c>
      <c r="H304" s="254">
        <f>(10800000*103%)*K3</f>
        <v>12236400.000000002</v>
      </c>
      <c r="I304" s="89">
        <f t="shared" si="3"/>
        <v>293673600.00000006</v>
      </c>
      <c r="J304" s="363"/>
    </row>
    <row r="305" spans="2:10" x14ac:dyDescent="0.3">
      <c r="B305" s="50"/>
      <c r="C305" s="38"/>
      <c r="D305" s="53"/>
      <c r="E305" s="8"/>
      <c r="F305" s="37"/>
      <c r="G305" s="37"/>
      <c r="H305" s="39"/>
      <c r="I305" s="89"/>
      <c r="J305" s="363"/>
    </row>
    <row r="306" spans="2:10" x14ac:dyDescent="0.3">
      <c r="B306" s="48">
        <v>14</v>
      </c>
      <c r="C306" s="40" t="s">
        <v>8</v>
      </c>
      <c r="D306" s="53"/>
      <c r="E306" s="8"/>
      <c r="F306" s="37"/>
      <c r="G306" s="37"/>
      <c r="H306" s="39"/>
      <c r="I306" s="89"/>
      <c r="J306" s="363"/>
    </row>
    <row r="307" spans="2:10" x14ac:dyDescent="0.3">
      <c r="B307" s="50"/>
      <c r="C307" s="38"/>
      <c r="D307" s="53" t="s">
        <v>18</v>
      </c>
      <c r="E307" s="8" t="s">
        <v>402</v>
      </c>
      <c r="F307" s="37">
        <v>2</v>
      </c>
      <c r="G307" s="37" t="s">
        <v>31</v>
      </c>
      <c r="H307" s="254">
        <f>(880000*103%)*K3</f>
        <v>997040.00000000012</v>
      </c>
      <c r="I307" s="89">
        <f t="shared" si="3"/>
        <v>1994080.0000000002</v>
      </c>
      <c r="J307" s="363"/>
    </row>
    <row r="308" spans="2:10" x14ac:dyDescent="0.3">
      <c r="B308" s="50"/>
      <c r="C308" s="38"/>
      <c r="D308" s="53" t="s">
        <v>18</v>
      </c>
      <c r="E308" s="8" t="s">
        <v>84</v>
      </c>
      <c r="F308" s="37">
        <v>2</v>
      </c>
      <c r="G308" s="37" t="s">
        <v>31</v>
      </c>
      <c r="H308" s="254">
        <f>(2220000*103%)*K3</f>
        <v>2515260</v>
      </c>
      <c r="I308" s="89">
        <f t="shared" si="3"/>
        <v>5030520</v>
      </c>
      <c r="J308" s="363"/>
    </row>
    <row r="309" spans="2:10" x14ac:dyDescent="0.3">
      <c r="B309" s="50"/>
      <c r="C309" s="38"/>
      <c r="D309" s="53" t="s">
        <v>18</v>
      </c>
      <c r="E309" s="285" t="s">
        <v>60</v>
      </c>
      <c r="F309" s="37">
        <v>2</v>
      </c>
      <c r="G309" s="37" t="s">
        <v>31</v>
      </c>
      <c r="H309" s="254">
        <f>(150000*103%)*K3</f>
        <v>169950</v>
      </c>
      <c r="I309" s="89">
        <f t="shared" si="3"/>
        <v>339900</v>
      </c>
      <c r="J309" s="363"/>
    </row>
    <row r="310" spans="2:10" x14ac:dyDescent="0.3">
      <c r="B310" s="50"/>
      <c r="C310" s="38"/>
      <c r="D310" s="53"/>
      <c r="E310" s="8"/>
      <c r="F310" s="37"/>
      <c r="G310" s="37"/>
      <c r="H310" s="39"/>
      <c r="I310" s="89"/>
      <c r="J310" s="363"/>
    </row>
    <row r="311" spans="2:10" x14ac:dyDescent="0.3">
      <c r="B311" s="48">
        <v>15</v>
      </c>
      <c r="C311" s="40" t="s">
        <v>65</v>
      </c>
      <c r="D311" s="53"/>
      <c r="E311" s="8"/>
      <c r="F311" s="37"/>
      <c r="G311" s="37"/>
      <c r="H311" s="39"/>
      <c r="I311" s="89"/>
      <c r="J311" s="363"/>
    </row>
    <row r="312" spans="2:10" x14ac:dyDescent="0.3">
      <c r="B312" s="50"/>
      <c r="C312" s="40"/>
      <c r="D312" s="53" t="s">
        <v>18</v>
      </c>
      <c r="E312" s="8" t="s">
        <v>402</v>
      </c>
      <c r="F312" s="37">
        <v>2</v>
      </c>
      <c r="G312" s="37" t="s">
        <v>31</v>
      </c>
      <c r="H312" s="254">
        <f>(8580000*103%)*K3</f>
        <v>9721140</v>
      </c>
      <c r="I312" s="89">
        <f t="shared" si="3"/>
        <v>19442280</v>
      </c>
      <c r="J312" s="363"/>
    </row>
    <row r="313" spans="2:10" x14ac:dyDescent="0.3">
      <c r="B313" s="50"/>
      <c r="C313" s="38"/>
      <c r="D313" s="53" t="s">
        <v>18</v>
      </c>
      <c r="E313" s="8" t="s">
        <v>84</v>
      </c>
      <c r="F313" s="37">
        <v>2</v>
      </c>
      <c r="G313" s="37" t="s">
        <v>31</v>
      </c>
      <c r="H313" s="254">
        <f>(2220000*103%)*K3</f>
        <v>2515260</v>
      </c>
      <c r="I313" s="89">
        <f t="shared" si="3"/>
        <v>5030520</v>
      </c>
      <c r="J313" s="363"/>
    </row>
    <row r="314" spans="2:10" x14ac:dyDescent="0.3">
      <c r="B314" s="50"/>
      <c r="C314" s="38"/>
      <c r="D314" s="53" t="s">
        <v>18</v>
      </c>
      <c r="E314" s="8" t="s">
        <v>55</v>
      </c>
      <c r="F314" s="37">
        <v>2</v>
      </c>
      <c r="G314" s="37" t="s">
        <v>31</v>
      </c>
      <c r="H314" s="254">
        <f>(240000*103%)*K3</f>
        <v>271920</v>
      </c>
      <c r="I314" s="89">
        <f t="shared" si="3"/>
        <v>543840</v>
      </c>
      <c r="J314" s="363"/>
    </row>
    <row r="315" spans="2:10" x14ac:dyDescent="0.3">
      <c r="B315" s="50"/>
      <c r="C315" s="38"/>
      <c r="D315" s="53" t="s">
        <v>18</v>
      </c>
      <c r="E315" s="285" t="s">
        <v>60</v>
      </c>
      <c r="F315" s="37">
        <v>2</v>
      </c>
      <c r="G315" s="37" t="s">
        <v>31</v>
      </c>
      <c r="H315" s="254">
        <f>(150000*103%)*K3</f>
        <v>169950</v>
      </c>
      <c r="I315" s="89">
        <f t="shared" si="3"/>
        <v>339900</v>
      </c>
      <c r="J315" s="363"/>
    </row>
    <row r="316" spans="2:10" x14ac:dyDescent="0.3">
      <c r="B316" s="50"/>
      <c r="C316" s="38"/>
      <c r="D316" s="53"/>
      <c r="E316" s="8"/>
      <c r="F316" s="37"/>
      <c r="G316" s="37"/>
      <c r="H316" s="39"/>
      <c r="I316" s="89"/>
      <c r="J316" s="363"/>
    </row>
    <row r="317" spans="2:10" x14ac:dyDescent="0.3">
      <c r="B317" s="48">
        <v>16</v>
      </c>
      <c r="C317" s="40" t="s">
        <v>16</v>
      </c>
      <c r="D317" s="53"/>
      <c r="E317" s="8"/>
      <c r="F317" s="37"/>
      <c r="G317" s="37"/>
      <c r="H317" s="39"/>
      <c r="I317" s="89"/>
      <c r="J317" s="363"/>
    </row>
    <row r="318" spans="2:10" x14ac:dyDescent="0.3">
      <c r="B318" s="50"/>
      <c r="C318" s="40"/>
      <c r="D318" s="53" t="s">
        <v>18</v>
      </c>
      <c r="E318" s="8" t="s">
        <v>402</v>
      </c>
      <c r="F318" s="37">
        <v>2</v>
      </c>
      <c r="G318" s="37" t="s">
        <v>31</v>
      </c>
      <c r="H318" s="254">
        <f>(8580000*103%)*K3</f>
        <v>9721140</v>
      </c>
      <c r="I318" s="89">
        <f t="shared" si="3"/>
        <v>19442280</v>
      </c>
      <c r="J318" s="363"/>
    </row>
    <row r="319" spans="2:10" x14ac:dyDescent="0.3">
      <c r="B319" s="50"/>
      <c r="C319" s="38"/>
      <c r="D319" s="53" t="s">
        <v>18</v>
      </c>
      <c r="E319" s="8" t="s">
        <v>84</v>
      </c>
      <c r="F319" s="37">
        <v>2</v>
      </c>
      <c r="G319" s="37" t="s">
        <v>31</v>
      </c>
      <c r="H319" s="254">
        <f>(2220000*103%)*K3</f>
        <v>2515260</v>
      </c>
      <c r="I319" s="89">
        <f t="shared" si="3"/>
        <v>5030520</v>
      </c>
      <c r="J319" s="363"/>
    </row>
    <row r="320" spans="2:10" x14ac:dyDescent="0.3">
      <c r="B320" s="50"/>
      <c r="C320" s="38"/>
      <c r="D320" s="53" t="s">
        <v>18</v>
      </c>
      <c r="E320" s="285" t="s">
        <v>60</v>
      </c>
      <c r="F320" s="37">
        <v>2</v>
      </c>
      <c r="G320" s="37" t="s">
        <v>31</v>
      </c>
      <c r="H320" s="254">
        <f>(150000*103%)*K3</f>
        <v>169950</v>
      </c>
      <c r="I320" s="89">
        <f t="shared" si="3"/>
        <v>339900</v>
      </c>
      <c r="J320" s="363"/>
    </row>
    <row r="321" spans="2:10" x14ac:dyDescent="0.3">
      <c r="B321" s="50"/>
      <c r="C321" s="38"/>
      <c r="D321" s="53"/>
      <c r="E321" s="285"/>
      <c r="F321" s="37"/>
      <c r="G321" s="37"/>
      <c r="H321" s="37"/>
      <c r="I321" s="89"/>
      <c r="J321" s="363"/>
    </row>
    <row r="322" spans="2:10" x14ac:dyDescent="0.3">
      <c r="B322" s="48">
        <v>17</v>
      </c>
      <c r="C322" s="40" t="s">
        <v>38</v>
      </c>
      <c r="D322" s="286"/>
      <c r="E322" s="201"/>
      <c r="F322" s="37"/>
      <c r="G322" s="37"/>
      <c r="H322" s="37"/>
      <c r="I322" s="89"/>
      <c r="J322" s="363"/>
    </row>
    <row r="323" spans="2:10" x14ac:dyDescent="0.3">
      <c r="B323" s="50"/>
      <c r="C323" s="40"/>
      <c r="D323" s="53" t="s">
        <v>18</v>
      </c>
      <c r="E323" s="8" t="s">
        <v>402</v>
      </c>
      <c r="F323" s="37">
        <v>2</v>
      </c>
      <c r="G323" s="37" t="s">
        <v>31</v>
      </c>
      <c r="H323" s="254">
        <f>(8580000*103%)*K3</f>
        <v>9721140</v>
      </c>
      <c r="I323" s="89">
        <f t="shared" ref="I321:I331" si="4">H323*F323</f>
        <v>19442280</v>
      </c>
      <c r="J323" s="363"/>
    </row>
    <row r="324" spans="2:10" x14ac:dyDescent="0.3">
      <c r="B324" s="50"/>
      <c r="C324" s="40"/>
      <c r="D324" s="53" t="s">
        <v>18</v>
      </c>
      <c r="E324" s="8" t="s">
        <v>84</v>
      </c>
      <c r="F324" s="37">
        <v>2</v>
      </c>
      <c r="G324" s="37" t="s">
        <v>31</v>
      </c>
      <c r="H324" s="254">
        <f>(2220000*103%)*K3</f>
        <v>2515260</v>
      </c>
      <c r="I324" s="89">
        <f t="shared" si="4"/>
        <v>5030520</v>
      </c>
      <c r="J324" s="363"/>
    </row>
    <row r="325" spans="2:10" x14ac:dyDescent="0.3">
      <c r="B325" s="50"/>
      <c r="C325" s="40"/>
      <c r="D325" s="53" t="s">
        <v>18</v>
      </c>
      <c r="E325" s="8" t="s">
        <v>42</v>
      </c>
      <c r="F325" s="37">
        <v>2</v>
      </c>
      <c r="G325" s="37" t="s">
        <v>31</v>
      </c>
      <c r="H325" s="254">
        <f>(300000*103%)*K3</f>
        <v>339900</v>
      </c>
      <c r="I325" s="89">
        <f t="shared" si="4"/>
        <v>679800</v>
      </c>
      <c r="J325" s="363"/>
    </row>
    <row r="326" spans="2:10" x14ac:dyDescent="0.3">
      <c r="B326" s="50"/>
      <c r="C326" s="40"/>
      <c r="D326" s="53" t="s">
        <v>18</v>
      </c>
      <c r="E326" s="8" t="s">
        <v>34</v>
      </c>
      <c r="F326" s="37">
        <v>2</v>
      </c>
      <c r="G326" s="37" t="s">
        <v>31</v>
      </c>
      <c r="H326" s="254">
        <f>(600000*103%)*K3</f>
        <v>679800</v>
      </c>
      <c r="I326" s="89">
        <f t="shared" si="4"/>
        <v>1359600</v>
      </c>
      <c r="J326" s="363"/>
    </row>
    <row r="327" spans="2:10" x14ac:dyDescent="0.3">
      <c r="B327" s="50"/>
      <c r="C327" s="38"/>
      <c r="D327" s="53" t="s">
        <v>18</v>
      </c>
      <c r="E327" s="8" t="s">
        <v>55</v>
      </c>
      <c r="F327" s="37">
        <v>2</v>
      </c>
      <c r="G327" s="37" t="s">
        <v>31</v>
      </c>
      <c r="H327" s="254">
        <f>(240000*103%)*K3</f>
        <v>271920</v>
      </c>
      <c r="I327" s="89">
        <f t="shared" si="4"/>
        <v>543840</v>
      </c>
      <c r="J327" s="363"/>
    </row>
    <row r="328" spans="2:10" x14ac:dyDescent="0.3">
      <c r="B328" s="50"/>
      <c r="C328" s="38"/>
      <c r="D328" s="53"/>
      <c r="E328" s="8"/>
      <c r="F328" s="37"/>
      <c r="G328" s="37"/>
      <c r="H328" s="39"/>
      <c r="I328" s="89"/>
      <c r="J328" s="363"/>
    </row>
    <row r="329" spans="2:10" x14ac:dyDescent="0.3">
      <c r="B329" s="48">
        <v>18</v>
      </c>
      <c r="C329" s="40" t="s">
        <v>56</v>
      </c>
      <c r="D329" s="53"/>
      <c r="E329" s="8"/>
      <c r="F329" s="37"/>
      <c r="G329" s="37"/>
      <c r="H329" s="39"/>
      <c r="I329" s="89"/>
      <c r="J329" s="363"/>
    </row>
    <row r="330" spans="2:10" ht="14.25" customHeight="1" x14ac:dyDescent="0.3">
      <c r="B330" s="48"/>
      <c r="C330" s="38"/>
      <c r="D330" s="53" t="s">
        <v>18</v>
      </c>
      <c r="E330" s="8" t="s">
        <v>403</v>
      </c>
      <c r="F330" s="37">
        <v>2</v>
      </c>
      <c r="G330" s="37" t="s">
        <v>31</v>
      </c>
      <c r="H330" s="254">
        <f>(19980000*103%)*K3</f>
        <v>22637340</v>
      </c>
      <c r="I330" s="89">
        <f t="shared" si="4"/>
        <v>45274680</v>
      </c>
      <c r="J330" s="363"/>
    </row>
    <row r="331" spans="2:10" x14ac:dyDescent="0.3">
      <c r="B331" s="50"/>
      <c r="C331" s="38"/>
      <c r="D331" s="53" t="s">
        <v>18</v>
      </c>
      <c r="E331" s="8" t="s">
        <v>83</v>
      </c>
      <c r="F331" s="37">
        <v>6</v>
      </c>
      <c r="G331" s="37" t="s">
        <v>31</v>
      </c>
      <c r="H331" s="254">
        <f>(1710000*103%)*K3</f>
        <v>1937430.0000000002</v>
      </c>
      <c r="I331" s="89">
        <f t="shared" si="4"/>
        <v>11624580.000000002</v>
      </c>
      <c r="J331" s="363"/>
    </row>
    <row r="332" spans="2:10" x14ac:dyDescent="0.3">
      <c r="B332" s="50"/>
      <c r="C332" s="38"/>
      <c r="D332" s="53"/>
      <c r="E332" s="8"/>
      <c r="F332" s="37"/>
      <c r="G332" s="37"/>
      <c r="H332" s="264"/>
      <c r="I332" s="89"/>
      <c r="J332" s="363"/>
    </row>
    <row r="333" spans="2:10" x14ac:dyDescent="0.3">
      <c r="B333" s="48">
        <v>19</v>
      </c>
      <c r="C333" s="40" t="s">
        <v>59</v>
      </c>
      <c r="D333" s="77"/>
      <c r="E333" s="201"/>
      <c r="F333" s="37"/>
      <c r="G333" s="37"/>
      <c r="H333" s="264"/>
      <c r="I333" s="89"/>
      <c r="J333" s="363"/>
    </row>
    <row r="334" spans="2:10" x14ac:dyDescent="0.3">
      <c r="B334" s="50"/>
      <c r="C334" s="38"/>
      <c r="D334" s="53" t="s">
        <v>18</v>
      </c>
      <c r="E334" s="8" t="s">
        <v>402</v>
      </c>
      <c r="F334" s="37">
        <v>1</v>
      </c>
      <c r="G334" s="37" t="s">
        <v>31</v>
      </c>
      <c r="H334" s="254">
        <f>(8580000*103%)*K3</f>
        <v>9721140</v>
      </c>
      <c r="I334" s="89">
        <f>H334*F334</f>
        <v>9721140</v>
      </c>
      <c r="J334" s="363"/>
    </row>
    <row r="335" spans="2:10" x14ac:dyDescent="0.3">
      <c r="B335" s="50"/>
      <c r="C335" s="38"/>
      <c r="D335" s="53" t="s">
        <v>18</v>
      </c>
      <c r="E335" s="8" t="s">
        <v>84</v>
      </c>
      <c r="F335" s="37">
        <v>1</v>
      </c>
      <c r="G335" s="37" t="s">
        <v>31</v>
      </c>
      <c r="H335" s="254">
        <f>(2220000*103%)*K3</f>
        <v>2515260</v>
      </c>
      <c r="I335" s="89">
        <f t="shared" ref="I335:I336" si="5">H335*F335</f>
        <v>2515260</v>
      </c>
      <c r="J335" s="363"/>
    </row>
    <row r="336" spans="2:10" x14ac:dyDescent="0.3">
      <c r="B336" s="50"/>
      <c r="C336" s="38"/>
      <c r="D336" s="53" t="s">
        <v>18</v>
      </c>
      <c r="E336" s="8" t="s">
        <v>377</v>
      </c>
      <c r="F336" s="37">
        <v>1</v>
      </c>
      <c r="G336" s="37" t="s">
        <v>111</v>
      </c>
      <c r="H336" s="254">
        <f>(25800000*103%)*K3</f>
        <v>29231400.000000004</v>
      </c>
      <c r="I336" s="89">
        <f t="shared" si="5"/>
        <v>29231400.000000004</v>
      </c>
      <c r="J336" s="363"/>
    </row>
    <row r="337" spans="2:10" x14ac:dyDescent="0.3">
      <c r="B337" s="50"/>
      <c r="C337" s="38"/>
      <c r="D337" s="53"/>
      <c r="E337" s="8"/>
      <c r="F337" s="37"/>
      <c r="G337" s="37"/>
      <c r="H337" s="37"/>
      <c r="I337" s="89"/>
      <c r="J337" s="363"/>
    </row>
    <row r="338" spans="2:10" x14ac:dyDescent="0.3">
      <c r="B338" s="48">
        <v>20</v>
      </c>
      <c r="C338" s="40" t="s">
        <v>28</v>
      </c>
      <c r="D338" s="286"/>
      <c r="E338" s="8"/>
      <c r="F338" s="37"/>
      <c r="G338" s="37"/>
      <c r="H338" s="37"/>
      <c r="I338" s="89"/>
      <c r="J338" s="363"/>
    </row>
    <row r="339" spans="2:10" x14ac:dyDescent="0.3">
      <c r="B339" s="48"/>
      <c r="C339" s="35" t="s">
        <v>61</v>
      </c>
      <c r="D339" s="286"/>
      <c r="E339" s="8"/>
      <c r="F339" s="37"/>
      <c r="G339" s="37"/>
      <c r="H339" s="37"/>
      <c r="I339" s="89"/>
      <c r="J339" s="363"/>
    </row>
    <row r="340" spans="2:10" x14ac:dyDescent="0.3">
      <c r="B340" s="50"/>
      <c r="C340" s="38"/>
      <c r="D340" s="53" t="s">
        <v>18</v>
      </c>
      <c r="E340" s="8" t="s">
        <v>43</v>
      </c>
      <c r="F340" s="37">
        <v>1</v>
      </c>
      <c r="G340" s="37" t="s">
        <v>30</v>
      </c>
      <c r="H340" s="254">
        <f>(100000000*103%)*K3</f>
        <v>113300000.00000001</v>
      </c>
      <c r="I340" s="89">
        <f>H340*F340</f>
        <v>113300000.00000001</v>
      </c>
      <c r="J340" s="363"/>
    </row>
    <row r="341" spans="2:10" x14ac:dyDescent="0.3">
      <c r="B341" s="50"/>
      <c r="C341" s="38"/>
      <c r="D341" s="49"/>
      <c r="E341" s="9" t="s">
        <v>66</v>
      </c>
      <c r="F341" s="37"/>
      <c r="G341" s="37"/>
      <c r="H341" s="37"/>
      <c r="I341" s="89"/>
      <c r="J341" s="363"/>
    </row>
    <row r="342" spans="2:10" x14ac:dyDescent="0.3">
      <c r="B342" s="50"/>
      <c r="C342" s="38"/>
      <c r="D342" s="49"/>
      <c r="E342" s="9" t="s">
        <v>67</v>
      </c>
      <c r="F342" s="37"/>
      <c r="G342" s="37"/>
      <c r="H342" s="37"/>
      <c r="I342" s="89"/>
      <c r="J342" s="363"/>
    </row>
    <row r="343" spans="2:10" x14ac:dyDescent="0.3">
      <c r="B343" s="50"/>
      <c r="C343" s="38"/>
      <c r="D343" s="49"/>
      <c r="E343" s="9" t="s">
        <v>68</v>
      </c>
      <c r="F343" s="37"/>
      <c r="G343" s="37"/>
      <c r="H343" s="37"/>
      <c r="I343" s="89"/>
      <c r="J343" s="363"/>
    </row>
    <row r="344" spans="2:10" x14ac:dyDescent="0.3">
      <c r="B344" s="50"/>
      <c r="C344" s="38"/>
      <c r="D344" s="49"/>
      <c r="E344" s="9" t="s">
        <v>69</v>
      </c>
      <c r="F344" s="37"/>
      <c r="G344" s="37"/>
      <c r="H344" s="37"/>
      <c r="I344" s="89"/>
      <c r="J344" s="363"/>
    </row>
    <row r="345" spans="2:10" x14ac:dyDescent="0.3">
      <c r="B345" s="50"/>
      <c r="C345" s="38"/>
      <c r="D345" s="49"/>
      <c r="E345" s="9" t="s">
        <v>71</v>
      </c>
      <c r="F345" s="37"/>
      <c r="G345" s="37"/>
      <c r="H345" s="37"/>
      <c r="I345" s="89"/>
      <c r="J345" s="363"/>
    </row>
    <row r="346" spans="2:10" x14ac:dyDescent="0.3">
      <c r="B346" s="50"/>
      <c r="C346" s="38"/>
      <c r="D346" s="49"/>
      <c r="E346" s="9" t="s">
        <v>70</v>
      </c>
      <c r="F346" s="37"/>
      <c r="G346" s="37"/>
      <c r="H346" s="37"/>
      <c r="I346" s="89"/>
      <c r="J346" s="363"/>
    </row>
    <row r="347" spans="2:10" x14ac:dyDescent="0.3">
      <c r="B347" s="50"/>
      <c r="C347" s="38"/>
      <c r="D347" s="49"/>
      <c r="E347" s="9" t="s">
        <v>99</v>
      </c>
      <c r="F347" s="37"/>
      <c r="G347" s="37"/>
      <c r="H347" s="37"/>
      <c r="I347" s="89"/>
      <c r="J347" s="363"/>
    </row>
    <row r="348" spans="2:10" x14ac:dyDescent="0.3">
      <c r="B348" s="50"/>
      <c r="C348" s="38"/>
      <c r="D348" s="49"/>
      <c r="E348" s="10" t="s">
        <v>72</v>
      </c>
      <c r="F348" s="37"/>
      <c r="G348" s="37"/>
      <c r="H348" s="37"/>
      <c r="I348" s="89"/>
      <c r="J348" s="363"/>
    </row>
    <row r="349" spans="2:10" x14ac:dyDescent="0.3">
      <c r="B349" s="50"/>
      <c r="C349" s="38"/>
      <c r="D349" s="49"/>
      <c r="E349" s="10" t="s">
        <v>73</v>
      </c>
      <c r="F349" s="37"/>
      <c r="G349" s="37"/>
      <c r="H349" s="37"/>
      <c r="I349" s="89"/>
      <c r="J349" s="363"/>
    </row>
    <row r="350" spans="2:10" x14ac:dyDescent="0.3">
      <c r="B350" s="50"/>
      <c r="C350" s="38"/>
      <c r="D350" s="53" t="s">
        <v>18</v>
      </c>
      <c r="E350" s="36" t="s">
        <v>44</v>
      </c>
      <c r="F350" s="37"/>
      <c r="G350" s="37"/>
      <c r="H350" s="37"/>
      <c r="I350" s="89"/>
      <c r="J350" s="363"/>
    </row>
    <row r="351" spans="2:10" x14ac:dyDescent="0.3">
      <c r="B351" s="50"/>
      <c r="C351" s="38"/>
      <c r="D351" s="53" t="s">
        <v>18</v>
      </c>
      <c r="E351" s="36" t="s">
        <v>74</v>
      </c>
      <c r="F351" s="37"/>
      <c r="G351" s="37"/>
      <c r="H351" s="37"/>
      <c r="I351" s="89"/>
      <c r="J351" s="363"/>
    </row>
    <row r="352" spans="2:10" x14ac:dyDescent="0.3">
      <c r="B352" s="50"/>
      <c r="C352" s="38"/>
      <c r="D352" s="53"/>
      <c r="E352" s="36"/>
      <c r="F352" s="37"/>
      <c r="G352" s="37"/>
      <c r="H352" s="37"/>
      <c r="I352" s="89"/>
      <c r="J352" s="363"/>
    </row>
    <row r="353" spans="2:10" x14ac:dyDescent="0.3">
      <c r="B353" s="50"/>
      <c r="C353" s="35" t="s">
        <v>62</v>
      </c>
      <c r="D353" s="53"/>
      <c r="E353" s="36"/>
      <c r="F353" s="37"/>
      <c r="G353" s="37"/>
      <c r="H353" s="37"/>
      <c r="I353" s="89"/>
      <c r="J353" s="363"/>
    </row>
    <row r="354" spans="2:10" x14ac:dyDescent="0.3">
      <c r="B354" s="50"/>
      <c r="C354" s="35"/>
      <c r="D354" s="53" t="s">
        <v>18</v>
      </c>
      <c r="E354" s="36" t="s">
        <v>43</v>
      </c>
      <c r="F354" s="37">
        <v>2</v>
      </c>
      <c r="G354" s="37" t="s">
        <v>31</v>
      </c>
      <c r="H354" s="254">
        <f>(100000000*103%)*K3</f>
        <v>113300000.00000001</v>
      </c>
      <c r="I354" s="89">
        <f>H354*F354</f>
        <v>226600000.00000003</v>
      </c>
      <c r="J354" s="363"/>
    </row>
    <row r="355" spans="2:10" x14ac:dyDescent="0.3">
      <c r="B355" s="50"/>
      <c r="C355" s="35"/>
      <c r="D355" s="53"/>
      <c r="E355" s="36" t="s">
        <v>75</v>
      </c>
      <c r="F355" s="37"/>
      <c r="G355" s="37"/>
      <c r="H355" s="37"/>
      <c r="I355" s="89"/>
      <c r="J355" s="363"/>
    </row>
    <row r="356" spans="2:10" x14ac:dyDescent="0.3">
      <c r="B356" s="50"/>
      <c r="C356" s="35"/>
      <c r="D356" s="53"/>
      <c r="E356" s="36" t="s">
        <v>76</v>
      </c>
      <c r="F356" s="37"/>
      <c r="G356" s="37"/>
      <c r="H356" s="37"/>
      <c r="I356" s="89"/>
      <c r="J356" s="363"/>
    </row>
    <row r="357" spans="2:10" x14ac:dyDescent="0.3">
      <c r="B357" s="50"/>
      <c r="C357" s="35"/>
      <c r="D357" s="53"/>
      <c r="E357" s="36" t="s">
        <v>77</v>
      </c>
      <c r="F357" s="37"/>
      <c r="G357" s="37"/>
      <c r="H357" s="37"/>
      <c r="I357" s="89"/>
      <c r="J357" s="363"/>
    </row>
    <row r="358" spans="2:10" x14ac:dyDescent="0.3">
      <c r="B358" s="50"/>
      <c r="C358" s="35"/>
      <c r="D358" s="53"/>
      <c r="E358" s="36" t="s">
        <v>78</v>
      </c>
      <c r="F358" s="37"/>
      <c r="G358" s="37"/>
      <c r="H358" s="37"/>
      <c r="I358" s="89"/>
      <c r="J358" s="363"/>
    </row>
    <row r="359" spans="2:10" x14ac:dyDescent="0.3">
      <c r="B359" s="50"/>
      <c r="C359" s="35"/>
      <c r="D359" s="53"/>
      <c r="E359" s="36" t="s">
        <v>79</v>
      </c>
      <c r="F359" s="37"/>
      <c r="G359" s="37"/>
      <c r="H359" s="37"/>
      <c r="I359" s="89"/>
      <c r="J359" s="363"/>
    </row>
    <row r="360" spans="2:10" x14ac:dyDescent="0.3">
      <c r="B360" s="50"/>
      <c r="C360" s="35"/>
      <c r="D360" s="53"/>
      <c r="E360" s="36" t="s">
        <v>80</v>
      </c>
      <c r="F360" s="37"/>
      <c r="G360" s="37"/>
      <c r="H360" s="37"/>
      <c r="I360" s="89"/>
      <c r="J360" s="363"/>
    </row>
    <row r="361" spans="2:10" x14ac:dyDescent="0.3">
      <c r="B361" s="50"/>
      <c r="C361" s="35"/>
      <c r="D361" s="53"/>
      <c r="E361" s="36" t="s">
        <v>81</v>
      </c>
      <c r="F361" s="37"/>
      <c r="G361" s="37"/>
      <c r="H361" s="37"/>
      <c r="I361" s="89"/>
      <c r="J361" s="363"/>
    </row>
    <row r="362" spans="2:10" x14ac:dyDescent="0.3">
      <c r="B362" s="50"/>
      <c r="C362" s="35"/>
      <c r="D362" s="53"/>
      <c r="E362" s="36" t="s">
        <v>82</v>
      </c>
      <c r="F362" s="37"/>
      <c r="G362" s="37"/>
      <c r="H362" s="37"/>
      <c r="I362" s="89"/>
      <c r="J362" s="363"/>
    </row>
    <row r="363" spans="2:10" x14ac:dyDescent="0.3">
      <c r="B363" s="50"/>
      <c r="C363" s="38"/>
      <c r="D363" s="53"/>
      <c r="E363" s="36"/>
      <c r="F363" s="37"/>
      <c r="G363" s="37"/>
      <c r="H363" s="37"/>
      <c r="I363" s="89"/>
      <c r="J363" s="363"/>
    </row>
    <row r="364" spans="2:10" x14ac:dyDescent="0.3">
      <c r="B364" s="48">
        <v>21</v>
      </c>
      <c r="C364" s="40" t="s">
        <v>29</v>
      </c>
      <c r="D364" s="77"/>
      <c r="E364" s="8"/>
      <c r="F364" s="37"/>
      <c r="G364" s="37"/>
      <c r="H364" s="37"/>
      <c r="I364" s="89"/>
      <c r="J364" s="363"/>
    </row>
    <row r="365" spans="2:10" x14ac:dyDescent="0.3">
      <c r="B365" s="50"/>
      <c r="C365" s="38"/>
      <c r="D365" s="53" t="s">
        <v>18</v>
      </c>
      <c r="E365" s="8" t="s">
        <v>20</v>
      </c>
      <c r="F365" s="37">
        <v>3</v>
      </c>
      <c r="G365" s="37" t="s">
        <v>31</v>
      </c>
      <c r="H365" s="254">
        <f>(3000000*103%)*K3</f>
        <v>3399000.0000000005</v>
      </c>
      <c r="I365" s="89">
        <f>H365*F365</f>
        <v>10197000.000000002</v>
      </c>
      <c r="J365" s="363"/>
    </row>
    <row r="366" spans="2:10" x14ac:dyDescent="0.3">
      <c r="B366" s="50"/>
      <c r="C366" s="38"/>
      <c r="D366" s="49"/>
      <c r="E366" s="8" t="s">
        <v>21</v>
      </c>
      <c r="F366" s="37"/>
      <c r="G366" s="37"/>
      <c r="H366" s="37"/>
      <c r="I366" s="89"/>
      <c r="J366" s="363"/>
    </row>
    <row r="367" spans="2:10" x14ac:dyDescent="0.3">
      <c r="B367" s="50"/>
      <c r="C367" s="38"/>
      <c r="D367" s="49"/>
      <c r="E367" s="8" t="s">
        <v>22</v>
      </c>
      <c r="F367" s="37"/>
      <c r="G367" s="37"/>
      <c r="H367" s="37"/>
      <c r="I367" s="89"/>
      <c r="J367" s="363"/>
    </row>
    <row r="368" spans="2:10" x14ac:dyDescent="0.3">
      <c r="B368" s="50"/>
      <c r="C368" s="38"/>
      <c r="D368" s="49"/>
      <c r="E368" s="258" t="s">
        <v>23</v>
      </c>
      <c r="F368" s="37"/>
      <c r="G368" s="37"/>
      <c r="H368" s="37"/>
      <c r="I368" s="89"/>
      <c r="J368" s="363"/>
    </row>
    <row r="369" spans="2:10" x14ac:dyDescent="0.3">
      <c r="B369" s="50"/>
      <c r="C369" s="38"/>
      <c r="D369" s="49"/>
      <c r="E369" s="8" t="s">
        <v>24</v>
      </c>
      <c r="F369" s="37"/>
      <c r="G369" s="37"/>
      <c r="H369" s="37"/>
      <c r="I369" s="89"/>
      <c r="J369" s="363"/>
    </row>
    <row r="370" spans="2:10" x14ac:dyDescent="0.3">
      <c r="B370" s="50"/>
      <c r="C370" s="38"/>
      <c r="D370" s="53" t="s">
        <v>18</v>
      </c>
      <c r="E370" s="8" t="s">
        <v>25</v>
      </c>
      <c r="F370" s="37">
        <v>1</v>
      </c>
      <c r="G370" s="37" t="s">
        <v>31</v>
      </c>
      <c r="H370" s="254">
        <f>(1050000*103%)*K3</f>
        <v>1189650</v>
      </c>
      <c r="I370" s="89">
        <f t="shared" ref="I366:I395" si="6">H370*F370</f>
        <v>1189650</v>
      </c>
      <c r="J370" s="363"/>
    </row>
    <row r="371" spans="2:10" x14ac:dyDescent="0.3">
      <c r="B371" s="50"/>
      <c r="C371" s="38"/>
      <c r="D371" s="49"/>
      <c r="E371" s="8" t="s">
        <v>86</v>
      </c>
      <c r="F371" s="37"/>
      <c r="G371" s="37"/>
      <c r="H371" s="37"/>
      <c r="I371" s="89"/>
      <c r="J371" s="363"/>
    </row>
    <row r="372" spans="2:10" x14ac:dyDescent="0.3">
      <c r="B372" s="50"/>
      <c r="C372" s="38"/>
      <c r="D372" s="49"/>
      <c r="E372" s="8" t="s">
        <v>26</v>
      </c>
      <c r="F372" s="37"/>
      <c r="G372" s="37"/>
      <c r="H372" s="37"/>
      <c r="I372" s="89"/>
      <c r="J372" s="363"/>
    </row>
    <row r="373" spans="2:10" x14ac:dyDescent="0.3">
      <c r="B373" s="50"/>
      <c r="C373" s="38"/>
      <c r="D373" s="49"/>
      <c r="E373" s="8" t="s">
        <v>89</v>
      </c>
      <c r="F373" s="37"/>
      <c r="G373" s="37"/>
      <c r="H373" s="37"/>
      <c r="I373" s="89"/>
      <c r="J373" s="363"/>
    </row>
    <row r="374" spans="2:10" x14ac:dyDescent="0.3">
      <c r="B374" s="50"/>
      <c r="C374" s="38"/>
      <c r="D374" s="49"/>
      <c r="E374" s="8" t="s">
        <v>88</v>
      </c>
      <c r="F374" s="37"/>
      <c r="G374" s="37"/>
      <c r="H374" s="37"/>
      <c r="I374" s="89"/>
      <c r="J374" s="363"/>
    </row>
    <row r="375" spans="2:10" x14ac:dyDescent="0.3">
      <c r="B375" s="50"/>
      <c r="C375" s="38"/>
      <c r="D375" s="49"/>
      <c r="E375" s="8" t="s">
        <v>91</v>
      </c>
      <c r="F375" s="37"/>
      <c r="G375" s="37"/>
      <c r="H375" s="37"/>
      <c r="I375" s="89"/>
      <c r="J375" s="363"/>
    </row>
    <row r="376" spans="2:10" x14ac:dyDescent="0.3">
      <c r="B376" s="50"/>
      <c r="C376" s="38"/>
      <c r="D376" s="49"/>
      <c r="E376" s="8" t="s">
        <v>27</v>
      </c>
      <c r="F376" s="37"/>
      <c r="G376" s="37"/>
      <c r="H376" s="37"/>
      <c r="I376" s="89"/>
      <c r="J376" s="363"/>
    </row>
    <row r="377" spans="2:10" x14ac:dyDescent="0.3">
      <c r="B377" s="50"/>
      <c r="C377" s="38"/>
      <c r="D377" s="49"/>
      <c r="E377" s="8" t="s">
        <v>94</v>
      </c>
      <c r="F377" s="37"/>
      <c r="G377" s="37"/>
      <c r="H377" s="37"/>
      <c r="I377" s="89"/>
      <c r="J377" s="363"/>
    </row>
    <row r="378" spans="2:10" x14ac:dyDescent="0.3">
      <c r="B378" s="50"/>
      <c r="C378" s="38"/>
      <c r="D378" s="51" t="s">
        <v>18</v>
      </c>
      <c r="E378" s="8" t="s">
        <v>85</v>
      </c>
      <c r="F378" s="37">
        <v>2</v>
      </c>
      <c r="G378" s="37" t="s">
        <v>31</v>
      </c>
      <c r="H378" s="254">
        <f>(954000*103%)*K3</f>
        <v>1080882</v>
      </c>
      <c r="I378" s="89">
        <f t="shared" si="6"/>
        <v>2161764</v>
      </c>
      <c r="J378" s="363"/>
    </row>
    <row r="379" spans="2:10" x14ac:dyDescent="0.3">
      <c r="B379" s="50"/>
      <c r="C379" s="38"/>
      <c r="D379" s="49"/>
      <c r="E379" s="8" t="s">
        <v>86</v>
      </c>
      <c r="F379" s="37"/>
      <c r="G379" s="37"/>
      <c r="H379" s="37"/>
      <c r="I379" s="89"/>
      <c r="J379" s="363"/>
    </row>
    <row r="380" spans="2:10" x14ac:dyDescent="0.3">
      <c r="B380" s="50"/>
      <c r="C380" s="38"/>
      <c r="D380" s="49"/>
      <c r="E380" s="8" t="s">
        <v>87</v>
      </c>
      <c r="F380" s="37"/>
      <c r="G380" s="37"/>
      <c r="H380" s="37"/>
      <c r="I380" s="89"/>
      <c r="J380" s="363"/>
    </row>
    <row r="381" spans="2:10" x14ac:dyDescent="0.3">
      <c r="B381" s="50"/>
      <c r="C381" s="38"/>
      <c r="D381" s="49"/>
      <c r="E381" s="8" t="s">
        <v>90</v>
      </c>
      <c r="F381" s="37"/>
      <c r="G381" s="37"/>
      <c r="H381" s="37"/>
      <c r="I381" s="89"/>
      <c r="J381" s="363"/>
    </row>
    <row r="382" spans="2:10" x14ac:dyDescent="0.3">
      <c r="B382" s="50"/>
      <c r="C382" s="38"/>
      <c r="D382" s="49"/>
      <c r="E382" s="8" t="s">
        <v>88</v>
      </c>
      <c r="F382" s="37"/>
      <c r="G382" s="37"/>
      <c r="H382" s="37"/>
      <c r="I382" s="89"/>
      <c r="J382" s="363"/>
    </row>
    <row r="383" spans="2:10" x14ac:dyDescent="0.3">
      <c r="B383" s="50"/>
      <c r="C383" s="38"/>
      <c r="D383" s="49"/>
      <c r="E383" s="8" t="s">
        <v>92</v>
      </c>
      <c r="F383" s="37"/>
      <c r="G383" s="37"/>
      <c r="H383" s="37"/>
      <c r="I383" s="89"/>
      <c r="J383" s="363"/>
    </row>
    <row r="384" spans="2:10" x14ac:dyDescent="0.3">
      <c r="B384" s="50"/>
      <c r="C384" s="38"/>
      <c r="D384" s="49"/>
      <c r="E384" s="8" t="s">
        <v>27</v>
      </c>
      <c r="F384" s="37"/>
      <c r="G384" s="37"/>
      <c r="H384" s="37"/>
      <c r="I384" s="89"/>
      <c r="J384" s="363"/>
    </row>
    <row r="385" spans="2:10" x14ac:dyDescent="0.3">
      <c r="B385" s="50"/>
      <c r="C385" s="38"/>
      <c r="D385" s="49"/>
      <c r="E385" s="8" t="s">
        <v>93</v>
      </c>
      <c r="F385" s="37"/>
      <c r="G385" s="37"/>
      <c r="H385" s="37"/>
      <c r="I385" s="89"/>
      <c r="J385" s="363"/>
    </row>
    <row r="386" spans="2:10" x14ac:dyDescent="0.3">
      <c r="B386" s="50"/>
      <c r="C386" s="38"/>
      <c r="D386" s="53" t="s">
        <v>18</v>
      </c>
      <c r="E386" s="10" t="s">
        <v>374</v>
      </c>
      <c r="F386" s="37">
        <v>1</v>
      </c>
      <c r="G386" s="37" t="s">
        <v>111</v>
      </c>
      <c r="H386" s="254">
        <f>(13320000*103%)*K3</f>
        <v>15091560.000000002</v>
      </c>
      <c r="I386" s="89">
        <f t="shared" si="6"/>
        <v>15091560.000000002</v>
      </c>
      <c r="J386" s="363"/>
    </row>
    <row r="387" spans="2:10" x14ac:dyDescent="0.3">
      <c r="B387" s="50"/>
      <c r="C387" s="38"/>
      <c r="D387" s="53" t="s">
        <v>18</v>
      </c>
      <c r="E387" s="8" t="s">
        <v>54</v>
      </c>
      <c r="F387" s="37">
        <v>4</v>
      </c>
      <c r="G387" s="37" t="s">
        <v>31</v>
      </c>
      <c r="H387" s="254">
        <f>(2400000*103%)*K3</f>
        <v>2719200</v>
      </c>
      <c r="I387" s="89">
        <f t="shared" si="6"/>
        <v>10876800</v>
      </c>
      <c r="J387" s="363"/>
    </row>
    <row r="388" spans="2:10" x14ac:dyDescent="0.3">
      <c r="B388" s="50"/>
      <c r="C388" s="38"/>
      <c r="D388" s="53"/>
      <c r="E388" s="8"/>
      <c r="F388" s="37"/>
      <c r="G388" s="37"/>
      <c r="H388" s="37"/>
      <c r="I388" s="89"/>
      <c r="J388" s="363"/>
    </row>
    <row r="389" spans="2:10" x14ac:dyDescent="0.3">
      <c r="B389" s="48">
        <v>22</v>
      </c>
      <c r="C389" s="40" t="s">
        <v>135</v>
      </c>
      <c r="D389" s="53"/>
      <c r="E389" s="8"/>
      <c r="F389" s="37"/>
      <c r="G389" s="37"/>
      <c r="H389" s="37"/>
      <c r="I389" s="89"/>
      <c r="J389" s="363"/>
    </row>
    <row r="390" spans="2:10" x14ac:dyDescent="0.3">
      <c r="B390" s="50"/>
      <c r="C390" s="40"/>
      <c r="D390" s="53"/>
      <c r="E390" s="8" t="s">
        <v>46</v>
      </c>
      <c r="F390" s="37"/>
      <c r="G390" s="37"/>
      <c r="H390" s="37"/>
      <c r="I390" s="89"/>
      <c r="J390" s="363"/>
    </row>
    <row r="391" spans="2:10" x14ac:dyDescent="0.3">
      <c r="B391" s="50"/>
      <c r="C391" s="40"/>
      <c r="D391" s="53" t="s">
        <v>18</v>
      </c>
      <c r="E391" s="8" t="s">
        <v>47</v>
      </c>
      <c r="F391" s="37"/>
      <c r="G391" s="37"/>
      <c r="H391" s="37"/>
      <c r="I391" s="89"/>
      <c r="J391" s="363"/>
    </row>
    <row r="392" spans="2:10" x14ac:dyDescent="0.3">
      <c r="B392" s="50"/>
      <c r="C392" s="40"/>
      <c r="D392" s="53"/>
      <c r="E392" s="8" t="s">
        <v>49</v>
      </c>
      <c r="F392" s="37"/>
      <c r="G392" s="37"/>
      <c r="H392" s="37"/>
      <c r="I392" s="89"/>
      <c r="J392" s="363"/>
    </row>
    <row r="393" spans="2:10" x14ac:dyDescent="0.3">
      <c r="B393" s="50"/>
      <c r="C393" s="40"/>
      <c r="D393" s="53"/>
      <c r="E393" s="75" t="s">
        <v>50</v>
      </c>
      <c r="F393" s="37">
        <v>1</v>
      </c>
      <c r="G393" s="37" t="s">
        <v>31</v>
      </c>
      <c r="H393" s="254">
        <f>(12600000*103%)*K3</f>
        <v>14275800.000000002</v>
      </c>
      <c r="I393" s="89">
        <f t="shared" si="6"/>
        <v>14275800.000000002</v>
      </c>
      <c r="J393" s="363"/>
    </row>
    <row r="394" spans="2:10" x14ac:dyDescent="0.3">
      <c r="B394" s="50"/>
      <c r="C394" s="40"/>
      <c r="D394" s="53"/>
      <c r="E394" s="75" t="s">
        <v>51</v>
      </c>
      <c r="F394" s="37">
        <v>1</v>
      </c>
      <c r="G394" s="37" t="s">
        <v>31</v>
      </c>
      <c r="H394" s="254">
        <f>(3600000*103%)*K3</f>
        <v>4078800.0000000005</v>
      </c>
      <c r="I394" s="89">
        <f t="shared" si="6"/>
        <v>4078800.0000000005</v>
      </c>
      <c r="J394" s="363"/>
    </row>
    <row r="395" spans="2:10" x14ac:dyDescent="0.3">
      <c r="B395" s="50"/>
      <c r="C395" s="40"/>
      <c r="D395" s="53" t="s">
        <v>18</v>
      </c>
      <c r="E395" s="75" t="s">
        <v>48</v>
      </c>
      <c r="F395" s="37">
        <v>20</v>
      </c>
      <c r="G395" s="37" t="s">
        <v>31</v>
      </c>
      <c r="H395" s="254">
        <f>(1080000*103%)*K3</f>
        <v>1223640</v>
      </c>
      <c r="I395" s="89">
        <f t="shared" si="6"/>
        <v>24472800</v>
      </c>
      <c r="J395" s="363"/>
    </row>
    <row r="396" spans="2:10" ht="15" thickBot="1" x14ac:dyDescent="0.35">
      <c r="B396" s="310" t="s">
        <v>389</v>
      </c>
      <c r="C396" s="311"/>
      <c r="D396" s="311"/>
      <c r="E396" s="311"/>
      <c r="F396" s="121"/>
      <c r="G396" s="121"/>
      <c r="H396" s="115"/>
      <c r="I396" s="287">
        <f>SUM(I9:I395)</f>
        <v>16273012743.933001</v>
      </c>
      <c r="J396" s="363"/>
    </row>
    <row r="397" spans="2:10" ht="15" thickBot="1" x14ac:dyDescent="0.35">
      <c r="B397" s="116" t="s">
        <v>13</v>
      </c>
      <c r="C397" s="117" t="s">
        <v>131</v>
      </c>
      <c r="D397" s="118"/>
      <c r="E397" s="119"/>
      <c r="F397" s="120"/>
      <c r="G397" s="120"/>
      <c r="H397" s="76"/>
      <c r="I397" s="288"/>
      <c r="J397" s="363"/>
    </row>
    <row r="398" spans="2:10" x14ac:dyDescent="0.3">
      <c r="B398" s="48">
        <v>23</v>
      </c>
      <c r="C398" s="40" t="s">
        <v>132</v>
      </c>
      <c r="D398" s="53"/>
      <c r="E398" s="49"/>
      <c r="F398" s="37"/>
      <c r="G398" s="37"/>
      <c r="H398" s="37"/>
      <c r="I398" s="253"/>
      <c r="J398" s="363"/>
    </row>
    <row r="399" spans="2:10" x14ac:dyDescent="0.3">
      <c r="B399" s="48"/>
      <c r="C399" s="319" t="s">
        <v>119</v>
      </c>
      <c r="D399" s="320"/>
      <c r="E399" s="321"/>
      <c r="F399" s="37">
        <v>1</v>
      </c>
      <c r="G399" s="37" t="s">
        <v>30</v>
      </c>
      <c r="H399" s="254">
        <f>(529868250*103%)*K3</f>
        <v>600340727.25</v>
      </c>
      <c r="I399" s="253">
        <f>H399*F399</f>
        <v>600340727.25</v>
      </c>
      <c r="J399" s="363"/>
    </row>
    <row r="400" spans="2:10" x14ac:dyDescent="0.3">
      <c r="B400" s="48"/>
      <c r="C400" s="40"/>
      <c r="D400" s="53"/>
      <c r="E400" s="77" t="s">
        <v>251</v>
      </c>
      <c r="F400" s="37"/>
      <c r="G400" s="37"/>
      <c r="H400" s="37"/>
      <c r="I400" s="253"/>
      <c r="J400" s="363"/>
    </row>
    <row r="401" spans="2:10" x14ac:dyDescent="0.3">
      <c r="B401" s="48"/>
      <c r="C401" s="40"/>
      <c r="D401" s="53" t="s">
        <v>18</v>
      </c>
      <c r="E401" s="49" t="s">
        <v>252</v>
      </c>
      <c r="F401" s="37"/>
      <c r="G401" s="37"/>
      <c r="H401" s="37"/>
      <c r="I401" s="253"/>
      <c r="J401" s="363"/>
    </row>
    <row r="402" spans="2:10" x14ac:dyDescent="0.3">
      <c r="B402" s="48"/>
      <c r="C402" s="40"/>
      <c r="D402" s="53" t="s">
        <v>18</v>
      </c>
      <c r="E402" s="49" t="s">
        <v>253</v>
      </c>
      <c r="F402" s="37"/>
      <c r="G402" s="37"/>
      <c r="H402" s="37"/>
      <c r="I402" s="253"/>
      <c r="J402" s="363"/>
    </row>
    <row r="403" spans="2:10" x14ac:dyDescent="0.3">
      <c r="B403" s="48"/>
      <c r="C403" s="40"/>
      <c r="D403" s="53" t="s">
        <v>18</v>
      </c>
      <c r="E403" s="49" t="s">
        <v>254</v>
      </c>
      <c r="F403" s="37"/>
      <c r="G403" s="37"/>
      <c r="H403" s="37"/>
      <c r="I403" s="253"/>
      <c r="J403" s="363"/>
    </row>
    <row r="404" spans="2:10" x14ac:dyDescent="0.3">
      <c r="B404" s="48"/>
      <c r="C404" s="40"/>
      <c r="D404" s="53" t="s">
        <v>18</v>
      </c>
      <c r="E404" s="49" t="s">
        <v>255</v>
      </c>
      <c r="F404" s="37"/>
      <c r="G404" s="37"/>
      <c r="H404" s="37"/>
      <c r="I404" s="253"/>
      <c r="J404" s="363"/>
    </row>
    <row r="405" spans="2:10" x14ac:dyDescent="0.3">
      <c r="B405" s="48"/>
      <c r="C405" s="40"/>
      <c r="D405" s="53" t="s">
        <v>18</v>
      </c>
      <c r="E405" s="49" t="s">
        <v>256</v>
      </c>
      <c r="F405" s="37"/>
      <c r="G405" s="37"/>
      <c r="H405" s="37"/>
      <c r="I405" s="253"/>
      <c r="J405" s="363"/>
    </row>
    <row r="406" spans="2:10" x14ac:dyDescent="0.3">
      <c r="B406" s="48"/>
      <c r="C406" s="40"/>
      <c r="D406" s="53" t="s">
        <v>18</v>
      </c>
      <c r="E406" s="49" t="s">
        <v>257</v>
      </c>
      <c r="F406" s="37"/>
      <c r="G406" s="37"/>
      <c r="H406" s="37"/>
      <c r="I406" s="253"/>
      <c r="J406" s="363"/>
    </row>
    <row r="407" spans="2:10" x14ac:dyDescent="0.3">
      <c r="B407" s="48"/>
      <c r="C407" s="40"/>
      <c r="D407" s="53" t="s">
        <v>18</v>
      </c>
      <c r="E407" s="49" t="s">
        <v>258</v>
      </c>
      <c r="F407" s="37"/>
      <c r="G407" s="37"/>
      <c r="H407" s="37"/>
      <c r="I407" s="253"/>
      <c r="J407" s="363"/>
    </row>
    <row r="408" spans="2:10" x14ac:dyDescent="0.3">
      <c r="B408" s="48"/>
      <c r="C408" s="40"/>
      <c r="D408" s="53" t="s">
        <v>18</v>
      </c>
      <c r="E408" s="49" t="s">
        <v>259</v>
      </c>
      <c r="F408" s="37"/>
      <c r="G408" s="37"/>
      <c r="H408" s="37"/>
      <c r="I408" s="253"/>
      <c r="J408" s="363"/>
    </row>
    <row r="409" spans="2:10" x14ac:dyDescent="0.3">
      <c r="B409" s="48"/>
      <c r="C409" s="40"/>
      <c r="D409" s="53" t="s">
        <v>18</v>
      </c>
      <c r="E409" s="49" t="s">
        <v>260</v>
      </c>
      <c r="F409" s="37"/>
      <c r="G409" s="37"/>
      <c r="H409" s="37"/>
      <c r="I409" s="253"/>
      <c r="J409" s="363"/>
    </row>
    <row r="410" spans="2:10" x14ac:dyDescent="0.3">
      <c r="B410" s="48"/>
      <c r="C410" s="40"/>
      <c r="D410" s="53"/>
      <c r="E410" s="49"/>
      <c r="F410" s="37"/>
      <c r="G410" s="37"/>
      <c r="H410" s="37"/>
      <c r="I410" s="253"/>
      <c r="J410" s="363"/>
    </row>
    <row r="411" spans="2:10" x14ac:dyDescent="0.3">
      <c r="B411" s="50"/>
      <c r="C411" s="319" t="s">
        <v>120</v>
      </c>
      <c r="D411" s="320"/>
      <c r="E411" s="321"/>
      <c r="F411" s="37">
        <v>6</v>
      </c>
      <c r="G411" s="37" t="s">
        <v>30</v>
      </c>
      <c r="H411" s="254">
        <f>(294456937.5*103%)*K3</f>
        <v>333619710.1875</v>
      </c>
      <c r="I411" s="253">
        <f>H411*F411</f>
        <v>2001718261.125</v>
      </c>
      <c r="J411" s="363"/>
    </row>
    <row r="412" spans="2:10" s="290" customFormat="1" x14ac:dyDescent="0.3">
      <c r="B412" s="96"/>
      <c r="C412" s="100"/>
      <c r="D412" s="101"/>
      <c r="E412" s="234" t="s">
        <v>251</v>
      </c>
      <c r="F412" s="97"/>
      <c r="G412" s="97"/>
      <c r="H412" s="97"/>
      <c r="I412" s="289"/>
      <c r="J412" s="363"/>
    </row>
    <row r="413" spans="2:10" s="290" customFormat="1" x14ac:dyDescent="0.3">
      <c r="B413" s="96"/>
      <c r="C413" s="100"/>
      <c r="D413" s="102" t="s">
        <v>18</v>
      </c>
      <c r="E413" s="101" t="s">
        <v>261</v>
      </c>
      <c r="F413" s="97"/>
      <c r="G413" s="97"/>
      <c r="H413" s="97"/>
      <c r="I413" s="289"/>
      <c r="J413" s="363"/>
    </row>
    <row r="414" spans="2:10" s="290" customFormat="1" x14ac:dyDescent="0.3">
      <c r="B414" s="96"/>
      <c r="C414" s="100"/>
      <c r="D414" s="102" t="s">
        <v>18</v>
      </c>
      <c r="E414" s="101" t="s">
        <v>262</v>
      </c>
      <c r="F414" s="97"/>
      <c r="G414" s="97"/>
      <c r="H414" s="97"/>
      <c r="I414" s="289"/>
      <c r="J414" s="363"/>
    </row>
    <row r="415" spans="2:10" s="290" customFormat="1" x14ac:dyDescent="0.3">
      <c r="B415" s="96"/>
      <c r="C415" s="100"/>
      <c r="D415" s="102" t="s">
        <v>18</v>
      </c>
      <c r="E415" s="101" t="s">
        <v>263</v>
      </c>
      <c r="F415" s="97"/>
      <c r="G415" s="97"/>
      <c r="H415" s="97"/>
      <c r="I415" s="289"/>
      <c r="J415" s="363"/>
    </row>
    <row r="416" spans="2:10" s="290" customFormat="1" x14ac:dyDescent="0.3">
      <c r="B416" s="96"/>
      <c r="C416" s="100"/>
      <c r="D416" s="102" t="s">
        <v>18</v>
      </c>
      <c r="E416" s="101" t="s">
        <v>264</v>
      </c>
      <c r="F416" s="97"/>
      <c r="G416" s="97"/>
      <c r="H416" s="97"/>
      <c r="I416" s="289"/>
      <c r="J416" s="363"/>
    </row>
    <row r="417" spans="2:10" s="290" customFormat="1" x14ac:dyDescent="0.3">
      <c r="B417" s="96"/>
      <c r="C417" s="100"/>
      <c r="D417" s="102" t="s">
        <v>18</v>
      </c>
      <c r="E417" s="101" t="s">
        <v>265</v>
      </c>
      <c r="F417" s="97"/>
      <c r="G417" s="97"/>
      <c r="H417" s="97"/>
      <c r="I417" s="289"/>
      <c r="J417" s="363"/>
    </row>
    <row r="418" spans="2:10" s="290" customFormat="1" x14ac:dyDescent="0.3">
      <c r="B418" s="96"/>
      <c r="C418" s="100"/>
      <c r="D418" s="102" t="s">
        <v>18</v>
      </c>
      <c r="E418" s="101" t="s">
        <v>266</v>
      </c>
      <c r="F418" s="97"/>
      <c r="G418" s="97"/>
      <c r="H418" s="97"/>
      <c r="I418" s="289"/>
      <c r="J418" s="363"/>
    </row>
    <row r="419" spans="2:10" s="290" customFormat="1" x14ac:dyDescent="0.3">
      <c r="B419" s="96"/>
      <c r="C419" s="100"/>
      <c r="D419" s="102" t="s">
        <v>18</v>
      </c>
      <c r="E419" s="101" t="s">
        <v>267</v>
      </c>
      <c r="F419" s="97"/>
      <c r="G419" s="97"/>
      <c r="H419" s="97"/>
      <c r="I419" s="289"/>
      <c r="J419" s="363"/>
    </row>
    <row r="420" spans="2:10" s="290" customFormat="1" x14ac:dyDescent="0.3">
      <c r="B420" s="96"/>
      <c r="C420" s="100"/>
      <c r="D420" s="102" t="s">
        <v>18</v>
      </c>
      <c r="E420" s="101" t="s">
        <v>269</v>
      </c>
      <c r="F420" s="97"/>
      <c r="G420" s="97"/>
      <c r="H420" s="97"/>
      <c r="I420" s="289"/>
      <c r="J420" s="363"/>
    </row>
    <row r="421" spans="2:10" s="290" customFormat="1" x14ac:dyDescent="0.3">
      <c r="B421" s="96"/>
      <c r="C421" s="100"/>
      <c r="D421" s="102" t="s">
        <v>18</v>
      </c>
      <c r="E421" s="101" t="s">
        <v>268</v>
      </c>
      <c r="F421" s="97"/>
      <c r="G421" s="97"/>
      <c r="H421" s="97"/>
      <c r="I421" s="289"/>
      <c r="J421" s="363"/>
    </row>
    <row r="422" spans="2:10" s="290" customFormat="1" x14ac:dyDescent="0.3">
      <c r="B422" s="96"/>
      <c r="C422" s="100"/>
      <c r="D422" s="102" t="s">
        <v>18</v>
      </c>
      <c r="E422" s="101" t="s">
        <v>270</v>
      </c>
      <c r="F422" s="97"/>
      <c r="G422" s="97"/>
      <c r="H422" s="97"/>
      <c r="I422" s="289"/>
      <c r="J422" s="363"/>
    </row>
    <row r="423" spans="2:10" s="290" customFormat="1" x14ac:dyDescent="0.3">
      <c r="B423" s="96"/>
      <c r="C423" s="100"/>
      <c r="D423" s="102" t="s">
        <v>18</v>
      </c>
      <c r="E423" s="101" t="s">
        <v>271</v>
      </c>
      <c r="F423" s="97"/>
      <c r="G423" s="97"/>
      <c r="H423" s="97"/>
      <c r="I423" s="289"/>
      <c r="J423" s="363"/>
    </row>
    <row r="424" spans="2:10" s="290" customFormat="1" x14ac:dyDescent="0.3">
      <c r="B424" s="96"/>
      <c r="C424" s="100"/>
      <c r="D424" s="102" t="s">
        <v>18</v>
      </c>
      <c r="E424" s="101" t="s">
        <v>272</v>
      </c>
      <c r="F424" s="97"/>
      <c r="G424" s="97"/>
      <c r="H424" s="97"/>
      <c r="I424" s="289"/>
      <c r="J424" s="363"/>
    </row>
    <row r="425" spans="2:10" s="290" customFormat="1" x14ac:dyDescent="0.3">
      <c r="B425" s="96"/>
      <c r="C425" s="100"/>
      <c r="D425" s="102"/>
      <c r="E425" s="101"/>
      <c r="F425" s="97"/>
      <c r="G425" s="97"/>
      <c r="H425" s="97"/>
      <c r="I425" s="289"/>
      <c r="J425" s="363"/>
    </row>
    <row r="426" spans="2:10" x14ac:dyDescent="0.3">
      <c r="B426" s="50"/>
      <c r="C426" s="40"/>
      <c r="D426" s="53"/>
      <c r="E426" s="49"/>
      <c r="F426" s="37"/>
      <c r="G426" s="37"/>
      <c r="H426" s="37"/>
      <c r="I426" s="253"/>
      <c r="J426" s="363"/>
    </row>
    <row r="427" spans="2:10" x14ac:dyDescent="0.3">
      <c r="B427" s="50"/>
      <c r="C427" s="319" t="s">
        <v>121</v>
      </c>
      <c r="D427" s="320"/>
      <c r="E427" s="321"/>
      <c r="F427" s="37">
        <v>1</v>
      </c>
      <c r="G427" s="37" t="s">
        <v>30</v>
      </c>
      <c r="H427" s="254">
        <f>(361118250*103%)*K3</f>
        <v>409146977.25000006</v>
      </c>
      <c r="I427" s="253">
        <f>H427*F427</f>
        <v>409146977.25000006</v>
      </c>
      <c r="J427" s="363"/>
    </row>
    <row r="428" spans="2:10" x14ac:dyDescent="0.3">
      <c r="B428" s="50"/>
      <c r="C428" s="236"/>
      <c r="D428" s="315" t="s">
        <v>275</v>
      </c>
      <c r="E428" s="316"/>
      <c r="F428" s="37"/>
      <c r="G428" s="37"/>
      <c r="H428" s="37"/>
      <c r="I428" s="253"/>
      <c r="J428" s="363"/>
    </row>
    <row r="429" spans="2:10" s="290" customFormat="1" x14ac:dyDescent="0.3">
      <c r="B429" s="96"/>
      <c r="C429" s="100"/>
      <c r="D429" s="101"/>
      <c r="E429" s="234" t="s">
        <v>251</v>
      </c>
      <c r="F429" s="97"/>
      <c r="G429" s="97"/>
      <c r="H429" s="97"/>
      <c r="I429" s="289"/>
      <c r="J429" s="363"/>
    </row>
    <row r="430" spans="2:10" s="290" customFormat="1" x14ac:dyDescent="0.3">
      <c r="B430" s="96"/>
      <c r="C430" s="100"/>
      <c r="D430" s="102" t="s">
        <v>18</v>
      </c>
      <c r="E430" s="101" t="s">
        <v>276</v>
      </c>
      <c r="F430" s="97"/>
      <c r="G430" s="97"/>
      <c r="H430" s="97"/>
      <c r="I430" s="289"/>
      <c r="J430" s="363"/>
    </row>
    <row r="431" spans="2:10" s="290" customFormat="1" x14ac:dyDescent="0.3">
      <c r="B431" s="96"/>
      <c r="C431" s="100"/>
      <c r="D431" s="315" t="s">
        <v>277</v>
      </c>
      <c r="E431" s="316"/>
      <c r="F431" s="97"/>
      <c r="G431" s="97"/>
      <c r="H431" s="97"/>
      <c r="I431" s="289"/>
      <c r="J431" s="363"/>
    </row>
    <row r="432" spans="2:10" s="290" customFormat="1" x14ac:dyDescent="0.3">
      <c r="B432" s="96"/>
      <c r="C432" s="100"/>
      <c r="D432" s="101"/>
      <c r="E432" s="234" t="s">
        <v>251</v>
      </c>
      <c r="F432" s="97"/>
      <c r="G432" s="97"/>
      <c r="H432" s="97"/>
      <c r="I432" s="289"/>
      <c r="J432" s="363"/>
    </row>
    <row r="433" spans="2:10" s="290" customFormat="1" x14ac:dyDescent="0.3">
      <c r="B433" s="96"/>
      <c r="C433" s="100"/>
      <c r="D433" s="102" t="s">
        <v>18</v>
      </c>
      <c r="E433" s="101" t="s">
        <v>278</v>
      </c>
      <c r="F433" s="97"/>
      <c r="G433" s="97"/>
      <c r="H433" s="97"/>
      <c r="I433" s="289"/>
      <c r="J433" s="363"/>
    </row>
    <row r="434" spans="2:10" s="290" customFormat="1" x14ac:dyDescent="0.3">
      <c r="B434" s="96"/>
      <c r="C434" s="100"/>
      <c r="D434" s="102" t="s">
        <v>18</v>
      </c>
      <c r="E434" s="101" t="s">
        <v>279</v>
      </c>
      <c r="F434" s="97"/>
      <c r="G434" s="97"/>
      <c r="H434" s="97"/>
      <c r="I434" s="289"/>
      <c r="J434" s="363"/>
    </row>
    <row r="435" spans="2:10" s="290" customFormat="1" x14ac:dyDescent="0.3">
      <c r="B435" s="96"/>
      <c r="C435" s="100"/>
      <c r="D435" s="102" t="s">
        <v>18</v>
      </c>
      <c r="E435" s="101" t="s">
        <v>280</v>
      </c>
      <c r="F435" s="97"/>
      <c r="G435" s="97"/>
      <c r="H435" s="97"/>
      <c r="I435" s="289"/>
      <c r="J435" s="363"/>
    </row>
    <row r="436" spans="2:10" s="290" customFormat="1" x14ac:dyDescent="0.3">
      <c r="B436" s="96"/>
      <c r="C436" s="100"/>
      <c r="D436" s="315" t="s">
        <v>281</v>
      </c>
      <c r="E436" s="316"/>
      <c r="F436" s="97"/>
      <c r="G436" s="97"/>
      <c r="H436" s="97"/>
      <c r="I436" s="289"/>
      <c r="J436" s="363"/>
    </row>
    <row r="437" spans="2:10" s="290" customFormat="1" x14ac:dyDescent="0.3">
      <c r="B437" s="96"/>
      <c r="C437" s="100"/>
      <c r="D437" s="101"/>
      <c r="E437" s="234" t="s">
        <v>251</v>
      </c>
      <c r="F437" s="97"/>
      <c r="G437" s="97"/>
      <c r="H437" s="97"/>
      <c r="I437" s="289"/>
      <c r="J437" s="363"/>
    </row>
    <row r="438" spans="2:10" s="290" customFormat="1" x14ac:dyDescent="0.3">
      <c r="B438" s="96"/>
      <c r="C438" s="100"/>
      <c r="D438" s="102" t="s">
        <v>18</v>
      </c>
      <c r="E438" s="101" t="s">
        <v>282</v>
      </c>
      <c r="F438" s="97"/>
      <c r="G438" s="97"/>
      <c r="H438" s="97"/>
      <c r="I438" s="289"/>
      <c r="J438" s="363"/>
    </row>
    <row r="439" spans="2:10" s="290" customFormat="1" x14ac:dyDescent="0.3">
      <c r="B439" s="96"/>
      <c r="C439" s="100"/>
      <c r="D439" s="102" t="s">
        <v>18</v>
      </c>
      <c r="E439" s="101" t="s">
        <v>283</v>
      </c>
      <c r="F439" s="97"/>
      <c r="G439" s="97"/>
      <c r="H439" s="97"/>
      <c r="I439" s="289"/>
      <c r="J439" s="363"/>
    </row>
    <row r="440" spans="2:10" s="290" customFormat="1" x14ac:dyDescent="0.3">
      <c r="B440" s="96"/>
      <c r="C440" s="100"/>
      <c r="D440" s="102" t="s">
        <v>18</v>
      </c>
      <c r="E440" s="101" t="s">
        <v>284</v>
      </c>
      <c r="F440" s="97"/>
      <c r="G440" s="97"/>
      <c r="H440" s="97"/>
      <c r="I440" s="289"/>
      <c r="J440" s="363"/>
    </row>
    <row r="441" spans="2:10" s="290" customFormat="1" x14ac:dyDescent="0.3">
      <c r="B441" s="96"/>
      <c r="C441" s="100"/>
      <c r="D441" s="102" t="s">
        <v>18</v>
      </c>
      <c r="E441" s="101" t="s">
        <v>285</v>
      </c>
      <c r="F441" s="97"/>
      <c r="G441" s="97"/>
      <c r="H441" s="97"/>
      <c r="I441" s="289"/>
      <c r="J441" s="363"/>
    </row>
    <row r="442" spans="2:10" s="290" customFormat="1" x14ac:dyDescent="0.3">
      <c r="B442" s="96"/>
      <c r="C442" s="100"/>
      <c r="D442" s="102" t="s">
        <v>18</v>
      </c>
      <c r="E442" s="101" t="s">
        <v>286</v>
      </c>
      <c r="F442" s="97"/>
      <c r="G442" s="97"/>
      <c r="H442" s="97"/>
      <c r="I442" s="289"/>
      <c r="J442" s="363"/>
    </row>
    <row r="443" spans="2:10" s="290" customFormat="1" x14ac:dyDescent="0.3">
      <c r="B443" s="96"/>
      <c r="C443" s="100"/>
      <c r="D443" s="315" t="s">
        <v>287</v>
      </c>
      <c r="E443" s="316"/>
      <c r="F443" s="97"/>
      <c r="G443" s="97"/>
      <c r="H443" s="97"/>
      <c r="I443" s="289"/>
      <c r="J443" s="363"/>
    </row>
    <row r="444" spans="2:10" s="290" customFormat="1" x14ac:dyDescent="0.3">
      <c r="B444" s="96"/>
      <c r="C444" s="100"/>
      <c r="D444" s="101"/>
      <c r="E444" s="234" t="s">
        <v>251</v>
      </c>
      <c r="F444" s="97"/>
      <c r="G444" s="97"/>
      <c r="H444" s="97"/>
      <c r="I444" s="289"/>
      <c r="J444" s="363"/>
    </row>
    <row r="445" spans="2:10" s="290" customFormat="1" x14ac:dyDescent="0.3">
      <c r="B445" s="96"/>
      <c r="C445" s="100"/>
      <c r="D445" s="102" t="s">
        <v>18</v>
      </c>
      <c r="E445" s="101" t="s">
        <v>288</v>
      </c>
      <c r="F445" s="97"/>
      <c r="G445" s="97"/>
      <c r="H445" s="97"/>
      <c r="I445" s="289"/>
      <c r="J445" s="363"/>
    </row>
    <row r="446" spans="2:10" s="290" customFormat="1" x14ac:dyDescent="0.3">
      <c r="B446" s="96"/>
      <c r="C446" s="100"/>
      <c r="D446" s="102" t="s">
        <v>18</v>
      </c>
      <c r="E446" s="101" t="s">
        <v>286</v>
      </c>
      <c r="F446" s="97"/>
      <c r="G446" s="97"/>
      <c r="H446" s="97"/>
      <c r="I446" s="289"/>
      <c r="J446" s="363"/>
    </row>
    <row r="447" spans="2:10" s="290" customFormat="1" x14ac:dyDescent="0.3">
      <c r="B447" s="96"/>
      <c r="C447" s="100"/>
      <c r="D447" s="102" t="s">
        <v>18</v>
      </c>
      <c r="E447" s="101" t="s">
        <v>289</v>
      </c>
      <c r="F447" s="97"/>
      <c r="G447" s="97"/>
      <c r="H447" s="97"/>
      <c r="I447" s="289"/>
      <c r="J447" s="363"/>
    </row>
    <row r="448" spans="2:10" s="290" customFormat="1" x14ac:dyDescent="0.3">
      <c r="B448" s="96"/>
      <c r="C448" s="100"/>
      <c r="D448" s="102" t="s">
        <v>18</v>
      </c>
      <c r="E448" s="101" t="s">
        <v>290</v>
      </c>
      <c r="F448" s="97"/>
      <c r="G448" s="97"/>
      <c r="H448" s="97"/>
      <c r="I448" s="289"/>
      <c r="J448" s="363"/>
    </row>
    <row r="449" spans="2:10" s="290" customFormat="1" x14ac:dyDescent="0.3">
      <c r="B449" s="96"/>
      <c r="C449" s="100"/>
      <c r="D449" s="315" t="s">
        <v>291</v>
      </c>
      <c r="E449" s="316"/>
      <c r="F449" s="97"/>
      <c r="G449" s="97"/>
      <c r="H449" s="97"/>
      <c r="I449" s="289"/>
      <c r="J449" s="363"/>
    </row>
    <row r="450" spans="2:10" s="290" customFormat="1" x14ac:dyDescent="0.3">
      <c r="B450" s="96"/>
      <c r="C450" s="100"/>
      <c r="D450" s="101"/>
      <c r="E450" s="234" t="s">
        <v>251</v>
      </c>
      <c r="F450" s="97"/>
      <c r="G450" s="97"/>
      <c r="H450" s="97"/>
      <c r="I450" s="289"/>
      <c r="J450" s="363"/>
    </row>
    <row r="451" spans="2:10" s="290" customFormat="1" x14ac:dyDescent="0.3">
      <c r="B451" s="96"/>
      <c r="C451" s="100"/>
      <c r="D451" s="102" t="s">
        <v>18</v>
      </c>
      <c r="E451" s="101" t="s">
        <v>292</v>
      </c>
      <c r="F451" s="97"/>
      <c r="G451" s="97"/>
      <c r="H451" s="97"/>
      <c r="I451" s="289"/>
      <c r="J451" s="363"/>
    </row>
    <row r="452" spans="2:10" s="290" customFormat="1" x14ac:dyDescent="0.3">
      <c r="B452" s="96"/>
      <c r="C452" s="100"/>
      <c r="D452" s="102" t="s">
        <v>18</v>
      </c>
      <c r="E452" s="101" t="s">
        <v>293</v>
      </c>
      <c r="F452" s="97"/>
      <c r="G452" s="97"/>
      <c r="H452" s="97"/>
      <c r="I452" s="289"/>
      <c r="J452" s="363"/>
    </row>
    <row r="453" spans="2:10" s="290" customFormat="1" x14ac:dyDescent="0.3">
      <c r="B453" s="96"/>
      <c r="C453" s="100"/>
      <c r="D453" s="101"/>
      <c r="E453" s="101"/>
      <c r="F453" s="97"/>
      <c r="G453" s="97"/>
      <c r="H453" s="97"/>
      <c r="I453" s="289"/>
      <c r="J453" s="363"/>
    </row>
    <row r="454" spans="2:10" x14ac:dyDescent="0.3">
      <c r="B454" s="50"/>
      <c r="C454" s="319" t="s">
        <v>114</v>
      </c>
      <c r="D454" s="320"/>
      <c r="E454" s="321"/>
      <c r="F454" s="37">
        <v>1</v>
      </c>
      <c r="G454" s="37" t="s">
        <v>30</v>
      </c>
      <c r="H454" s="254">
        <f>(127500000*103%)*K3</f>
        <v>144457500</v>
      </c>
      <c r="I454" s="253">
        <f>H454*F454</f>
        <v>144457500</v>
      </c>
      <c r="J454" s="363"/>
    </row>
    <row r="455" spans="2:10" s="290" customFormat="1" x14ac:dyDescent="0.3">
      <c r="B455" s="96"/>
      <c r="C455" s="100"/>
      <c r="D455" s="234" t="s">
        <v>294</v>
      </c>
      <c r="E455" s="101"/>
      <c r="F455" s="97"/>
      <c r="G455" s="97"/>
      <c r="H455" s="97"/>
      <c r="I455" s="289"/>
      <c r="J455" s="363"/>
    </row>
    <row r="456" spans="2:10" s="290" customFormat="1" x14ac:dyDescent="0.3">
      <c r="B456" s="96"/>
      <c r="C456" s="100"/>
      <c r="D456" s="101"/>
      <c r="E456" s="234" t="s">
        <v>251</v>
      </c>
      <c r="F456" s="97"/>
      <c r="G456" s="97"/>
      <c r="H456" s="97"/>
      <c r="I456" s="289"/>
      <c r="J456" s="363"/>
    </row>
    <row r="457" spans="2:10" s="290" customFormat="1" x14ac:dyDescent="0.3">
      <c r="B457" s="96"/>
      <c r="C457" s="100"/>
      <c r="D457" s="102" t="s">
        <v>18</v>
      </c>
      <c r="E457" s="101" t="s">
        <v>295</v>
      </c>
      <c r="F457" s="97"/>
      <c r="G457" s="97"/>
      <c r="H457" s="97"/>
      <c r="I457" s="289"/>
      <c r="J457" s="363"/>
    </row>
    <row r="458" spans="2:10" s="290" customFormat="1" x14ac:dyDescent="0.3">
      <c r="B458" s="96"/>
      <c r="C458" s="100"/>
      <c r="D458" s="102" t="s">
        <v>18</v>
      </c>
      <c r="E458" s="101" t="s">
        <v>296</v>
      </c>
      <c r="F458" s="97"/>
      <c r="G458" s="97"/>
      <c r="H458" s="97"/>
      <c r="I458" s="289"/>
      <c r="J458" s="363"/>
    </row>
    <row r="459" spans="2:10" s="290" customFormat="1" x14ac:dyDescent="0.3">
      <c r="B459" s="96"/>
      <c r="C459" s="100"/>
      <c r="D459" s="102" t="s">
        <v>18</v>
      </c>
      <c r="E459" s="101" t="s">
        <v>297</v>
      </c>
      <c r="F459" s="97"/>
      <c r="G459" s="97"/>
      <c r="H459" s="97"/>
      <c r="I459" s="289"/>
      <c r="J459" s="363"/>
    </row>
    <row r="460" spans="2:10" s="290" customFormat="1" x14ac:dyDescent="0.3">
      <c r="B460" s="96"/>
      <c r="C460" s="100"/>
      <c r="D460" s="234" t="s">
        <v>298</v>
      </c>
      <c r="E460" s="234"/>
      <c r="F460" s="97"/>
      <c r="G460" s="97"/>
      <c r="H460" s="97"/>
      <c r="I460" s="289"/>
      <c r="J460" s="363"/>
    </row>
    <row r="461" spans="2:10" s="290" customFormat="1" x14ac:dyDescent="0.3">
      <c r="B461" s="96"/>
      <c r="C461" s="100"/>
      <c r="D461" s="101"/>
      <c r="E461" s="234" t="s">
        <v>299</v>
      </c>
      <c r="F461" s="97"/>
      <c r="G461" s="97"/>
      <c r="H461" s="97"/>
      <c r="I461" s="289"/>
      <c r="J461" s="363"/>
    </row>
    <row r="462" spans="2:10" s="290" customFormat="1" x14ac:dyDescent="0.3">
      <c r="B462" s="96"/>
      <c r="C462" s="100"/>
      <c r="D462" s="102" t="s">
        <v>18</v>
      </c>
      <c r="E462" s="101" t="s">
        <v>300</v>
      </c>
      <c r="F462" s="97"/>
      <c r="G462" s="97"/>
      <c r="H462" s="97"/>
      <c r="I462" s="289"/>
      <c r="J462" s="363"/>
    </row>
    <row r="463" spans="2:10" s="290" customFormat="1" x14ac:dyDescent="0.3">
      <c r="B463" s="96"/>
      <c r="C463" s="100"/>
      <c r="D463" s="102" t="s">
        <v>18</v>
      </c>
      <c r="E463" s="101" t="s">
        <v>301</v>
      </c>
      <c r="F463" s="97"/>
      <c r="G463" s="97"/>
      <c r="H463" s="97"/>
      <c r="I463" s="289"/>
      <c r="J463" s="363"/>
    </row>
    <row r="464" spans="2:10" s="290" customFormat="1" x14ac:dyDescent="0.3">
      <c r="B464" s="96"/>
      <c r="C464" s="100"/>
      <c r="D464" s="234" t="s">
        <v>302</v>
      </c>
      <c r="E464" s="101"/>
      <c r="F464" s="97"/>
      <c r="G464" s="97"/>
      <c r="H464" s="97"/>
      <c r="I464" s="289"/>
      <c r="J464" s="363"/>
    </row>
    <row r="465" spans="2:10" s="290" customFormat="1" x14ac:dyDescent="0.3">
      <c r="B465" s="96"/>
      <c r="C465" s="100"/>
      <c r="D465" s="101"/>
      <c r="E465" s="234" t="s">
        <v>251</v>
      </c>
      <c r="F465" s="97"/>
      <c r="G465" s="97"/>
      <c r="H465" s="97"/>
      <c r="I465" s="289"/>
      <c r="J465" s="363"/>
    </row>
    <row r="466" spans="2:10" s="290" customFormat="1" x14ac:dyDescent="0.3">
      <c r="B466" s="96"/>
      <c r="C466" s="100"/>
      <c r="D466" s="102" t="s">
        <v>18</v>
      </c>
      <c r="E466" s="101" t="s">
        <v>303</v>
      </c>
      <c r="F466" s="97"/>
      <c r="G466" s="97"/>
      <c r="H466" s="97"/>
      <c r="I466" s="289"/>
      <c r="J466" s="363"/>
    </row>
    <row r="467" spans="2:10" s="290" customFormat="1" x14ac:dyDescent="0.3">
      <c r="B467" s="96"/>
      <c r="C467" s="100"/>
      <c r="D467" s="234" t="s">
        <v>304</v>
      </c>
      <c r="E467" s="234"/>
      <c r="F467" s="97"/>
      <c r="G467" s="97"/>
      <c r="H467" s="97"/>
      <c r="I467" s="289"/>
      <c r="J467" s="363"/>
    </row>
    <row r="468" spans="2:10" s="290" customFormat="1" x14ac:dyDescent="0.3">
      <c r="B468" s="96"/>
      <c r="C468" s="100"/>
      <c r="D468" s="101"/>
      <c r="E468" s="234" t="s">
        <v>251</v>
      </c>
      <c r="F468" s="97"/>
      <c r="G468" s="97"/>
      <c r="H468" s="97"/>
      <c r="I468" s="289"/>
      <c r="J468" s="363"/>
    </row>
    <row r="469" spans="2:10" s="290" customFormat="1" x14ac:dyDescent="0.3">
      <c r="B469" s="96"/>
      <c r="C469" s="100"/>
      <c r="D469" s="102" t="s">
        <v>18</v>
      </c>
      <c r="E469" s="101" t="s">
        <v>305</v>
      </c>
      <c r="F469" s="97"/>
      <c r="G469" s="97"/>
      <c r="H469" s="97"/>
      <c r="I469" s="289"/>
      <c r="J469" s="363"/>
    </row>
    <row r="470" spans="2:10" s="290" customFormat="1" x14ac:dyDescent="0.3">
      <c r="B470" s="96"/>
      <c r="C470" s="100"/>
      <c r="D470" s="101"/>
      <c r="E470" s="101"/>
      <c r="F470" s="97"/>
      <c r="G470" s="97"/>
      <c r="H470" s="97"/>
      <c r="I470" s="289"/>
      <c r="J470" s="363"/>
    </row>
    <row r="471" spans="2:10" x14ac:dyDescent="0.3">
      <c r="B471" s="50"/>
      <c r="C471" s="319" t="s">
        <v>122</v>
      </c>
      <c r="D471" s="320"/>
      <c r="E471" s="321"/>
      <c r="F471" s="37">
        <v>1</v>
      </c>
      <c r="G471" s="37" t="s">
        <v>30</v>
      </c>
      <c r="H471" s="254">
        <f>(112500000*103%)*K3</f>
        <v>127462500.00000001</v>
      </c>
      <c r="I471" s="253">
        <f>H471*F471</f>
        <v>127462500.00000001</v>
      </c>
      <c r="J471" s="363"/>
    </row>
    <row r="472" spans="2:10" x14ac:dyDescent="0.3">
      <c r="B472" s="50"/>
      <c r="C472" s="236"/>
      <c r="D472" s="237"/>
      <c r="E472" s="234" t="s">
        <v>251</v>
      </c>
      <c r="F472" s="37"/>
      <c r="G472" s="37"/>
      <c r="H472" s="37"/>
      <c r="I472" s="253"/>
      <c r="J472" s="363"/>
    </row>
    <row r="473" spans="2:10" s="290" customFormat="1" x14ac:dyDescent="0.3">
      <c r="B473" s="96"/>
      <c r="C473" s="100"/>
      <c r="D473" s="102" t="s">
        <v>18</v>
      </c>
      <c r="E473" s="101" t="s">
        <v>306</v>
      </c>
      <c r="F473" s="97"/>
      <c r="G473" s="97"/>
      <c r="H473" s="97"/>
      <c r="I473" s="289"/>
      <c r="J473" s="363"/>
    </row>
    <row r="474" spans="2:10" s="290" customFormat="1" x14ac:dyDescent="0.3">
      <c r="B474" s="96"/>
      <c r="C474" s="100"/>
      <c r="D474" s="102" t="s">
        <v>18</v>
      </c>
      <c r="E474" s="101" t="s">
        <v>307</v>
      </c>
      <c r="F474" s="97"/>
      <c r="G474" s="97"/>
      <c r="H474" s="97"/>
      <c r="I474" s="289"/>
      <c r="J474" s="363"/>
    </row>
    <row r="475" spans="2:10" s="290" customFormat="1" x14ac:dyDescent="0.3">
      <c r="B475" s="96"/>
      <c r="C475" s="100"/>
      <c r="D475" s="102" t="s">
        <v>18</v>
      </c>
      <c r="E475" s="101" t="s">
        <v>308</v>
      </c>
      <c r="F475" s="97"/>
      <c r="G475" s="97"/>
      <c r="H475" s="97"/>
      <c r="I475" s="289"/>
      <c r="J475" s="363"/>
    </row>
    <row r="476" spans="2:10" x14ac:dyDescent="0.3">
      <c r="B476" s="50"/>
      <c r="C476" s="40"/>
      <c r="D476" s="53"/>
      <c r="E476" s="8"/>
      <c r="F476" s="85"/>
      <c r="G476" s="85"/>
      <c r="H476" s="85"/>
      <c r="I476" s="253"/>
      <c r="J476" s="363"/>
    </row>
    <row r="477" spans="2:10" x14ac:dyDescent="0.3">
      <c r="B477" s="48">
        <v>24</v>
      </c>
      <c r="C477" s="40" t="s">
        <v>115</v>
      </c>
      <c r="D477" s="53"/>
      <c r="E477" s="8"/>
      <c r="F477" s="85"/>
      <c r="G477" s="85"/>
      <c r="H477" s="85"/>
      <c r="I477" s="253"/>
      <c r="J477" s="363"/>
    </row>
    <row r="478" spans="2:10" x14ac:dyDescent="0.3">
      <c r="B478" s="50"/>
      <c r="C478" s="40"/>
      <c r="D478" s="315" t="s">
        <v>309</v>
      </c>
      <c r="E478" s="316"/>
      <c r="F478" s="37"/>
      <c r="G478" s="37"/>
      <c r="H478" s="254"/>
      <c r="I478" s="253"/>
      <c r="J478" s="363"/>
    </row>
    <row r="479" spans="2:10" x14ac:dyDescent="0.3">
      <c r="B479" s="50"/>
      <c r="C479" s="40"/>
      <c r="D479" s="234"/>
      <c r="E479" s="8" t="s">
        <v>411</v>
      </c>
      <c r="F479" s="37">
        <v>1</v>
      </c>
      <c r="G479" s="81"/>
      <c r="H479" s="305">
        <f>(30811800*103%)*K3</f>
        <v>34909769.400000006</v>
      </c>
      <c r="I479" s="306">
        <f>H479*F479</f>
        <v>34909769.400000006</v>
      </c>
      <c r="J479" s="363"/>
    </row>
    <row r="480" spans="2:10" s="290" customFormat="1" x14ac:dyDescent="0.3">
      <c r="B480" s="96"/>
      <c r="C480" s="104"/>
      <c r="D480" s="101"/>
      <c r="E480" s="8" t="s">
        <v>84</v>
      </c>
      <c r="F480" s="97">
        <v>1</v>
      </c>
      <c r="G480" s="105"/>
      <c r="H480" s="307">
        <f>(2220000*103%)*K3</f>
        <v>2515260</v>
      </c>
      <c r="I480" s="306">
        <f t="shared" ref="I480:I486" si="7">H480*F480</f>
        <v>2515260</v>
      </c>
      <c r="J480" s="363"/>
    </row>
    <row r="481" spans="2:10" s="290" customFormat="1" x14ac:dyDescent="0.3">
      <c r="B481" s="96"/>
      <c r="C481" s="104"/>
      <c r="D481" s="101"/>
      <c r="E481" s="291" t="s">
        <v>19</v>
      </c>
      <c r="F481" s="97">
        <v>1</v>
      </c>
      <c r="G481" s="105"/>
      <c r="H481" s="307">
        <f>(300000*103%)*K3</f>
        <v>339900</v>
      </c>
      <c r="I481" s="306">
        <f t="shared" si="7"/>
        <v>339900</v>
      </c>
      <c r="J481" s="363"/>
    </row>
    <row r="482" spans="2:10" s="290" customFormat="1" x14ac:dyDescent="0.3">
      <c r="B482" s="96"/>
      <c r="C482" s="104"/>
      <c r="D482" s="101"/>
      <c r="E482" s="101"/>
      <c r="F482" s="97"/>
      <c r="G482" s="105"/>
      <c r="H482" s="97"/>
      <c r="I482" s="306"/>
      <c r="J482" s="363"/>
    </row>
    <row r="483" spans="2:10" x14ac:dyDescent="0.3">
      <c r="B483" s="50"/>
      <c r="C483" s="40"/>
      <c r="D483" s="315" t="s">
        <v>313</v>
      </c>
      <c r="E483" s="316"/>
      <c r="F483" s="37"/>
      <c r="G483" s="81"/>
      <c r="H483" s="254"/>
      <c r="I483" s="306"/>
      <c r="J483" s="363"/>
    </row>
    <row r="484" spans="2:10" x14ac:dyDescent="0.3">
      <c r="B484" s="50"/>
      <c r="C484" s="40"/>
      <c r="D484" s="53"/>
      <c r="E484" s="8" t="s">
        <v>411</v>
      </c>
      <c r="F484" s="81">
        <v>6</v>
      </c>
      <c r="G484" s="85"/>
      <c r="H484" s="305">
        <f>(30811800*103%)*K3</f>
        <v>34909769.400000006</v>
      </c>
      <c r="I484" s="306">
        <f t="shared" si="7"/>
        <v>209458616.40000004</v>
      </c>
      <c r="J484" s="363"/>
    </row>
    <row r="485" spans="2:10" x14ac:dyDescent="0.3">
      <c r="B485" s="50"/>
      <c r="C485" s="40"/>
      <c r="D485" s="53"/>
      <c r="E485" s="8" t="s">
        <v>84</v>
      </c>
      <c r="F485" s="81">
        <v>6</v>
      </c>
      <c r="G485" s="85"/>
      <c r="H485" s="307">
        <f>(2220000*103%)*K3</f>
        <v>2515260</v>
      </c>
      <c r="I485" s="306">
        <f t="shared" si="7"/>
        <v>15091560</v>
      </c>
      <c r="J485" s="363"/>
    </row>
    <row r="486" spans="2:10" x14ac:dyDescent="0.3">
      <c r="B486" s="50"/>
      <c r="C486" s="40"/>
      <c r="D486" s="53"/>
      <c r="E486" s="292" t="s">
        <v>19</v>
      </c>
      <c r="F486" s="81">
        <v>6</v>
      </c>
      <c r="G486" s="85"/>
      <c r="H486" s="307">
        <f>(300000*103%)*K3</f>
        <v>339900</v>
      </c>
      <c r="I486" s="306">
        <f t="shared" si="7"/>
        <v>2039400</v>
      </c>
      <c r="J486" s="363"/>
    </row>
    <row r="487" spans="2:10" x14ac:dyDescent="0.3">
      <c r="B487" s="50"/>
      <c r="C487" s="40"/>
      <c r="D487" s="53"/>
      <c r="E487" s="8"/>
      <c r="F487" s="8"/>
      <c r="G487" s="85"/>
      <c r="H487" s="85"/>
      <c r="I487" s="253"/>
      <c r="J487" s="363"/>
    </row>
    <row r="488" spans="2:10" x14ac:dyDescent="0.3">
      <c r="B488" s="50"/>
      <c r="C488" s="40"/>
      <c r="D488" s="315" t="s">
        <v>314</v>
      </c>
      <c r="E488" s="316"/>
      <c r="F488" s="81">
        <v>1</v>
      </c>
      <c r="G488" s="37" t="s">
        <v>30</v>
      </c>
      <c r="H488" s="254">
        <f>(25800000*103%)*K3</f>
        <v>29231400.000000004</v>
      </c>
      <c r="I488" s="253">
        <f>H488*F488</f>
        <v>29231400.000000004</v>
      </c>
      <c r="J488" s="363"/>
    </row>
    <row r="489" spans="2:10" x14ac:dyDescent="0.3">
      <c r="B489" s="50"/>
      <c r="C489" s="40"/>
      <c r="D489" s="103" t="s">
        <v>18</v>
      </c>
      <c r="E489" s="235" t="s">
        <v>315</v>
      </c>
      <c r="F489" s="81"/>
      <c r="G489" s="37"/>
      <c r="H489" s="37"/>
      <c r="I489" s="253"/>
      <c r="J489" s="363"/>
    </row>
    <row r="490" spans="2:10" s="290" customFormat="1" x14ac:dyDescent="0.3">
      <c r="B490" s="96"/>
      <c r="C490" s="104"/>
      <c r="D490" s="101"/>
      <c r="E490" s="106" t="s">
        <v>316</v>
      </c>
      <c r="F490" s="105"/>
      <c r="G490" s="97"/>
      <c r="H490" s="304"/>
      <c r="I490" s="289"/>
      <c r="J490" s="363"/>
    </row>
    <row r="491" spans="2:10" s="290" customFormat="1" x14ac:dyDescent="0.3">
      <c r="B491" s="96"/>
      <c r="C491" s="104"/>
      <c r="D491" s="101"/>
      <c r="E491" s="106" t="s">
        <v>317</v>
      </c>
      <c r="F491" s="105"/>
      <c r="G491" s="97"/>
      <c r="H491" s="97"/>
      <c r="I491" s="289"/>
      <c r="J491" s="363"/>
    </row>
    <row r="492" spans="2:10" s="290" customFormat="1" x14ac:dyDescent="0.3">
      <c r="B492" s="96"/>
      <c r="C492" s="104"/>
      <c r="D492" s="101"/>
      <c r="E492" s="106" t="s">
        <v>318</v>
      </c>
      <c r="F492" s="105"/>
      <c r="G492" s="97"/>
      <c r="H492" s="97"/>
      <c r="I492" s="289"/>
      <c r="J492" s="363"/>
    </row>
    <row r="493" spans="2:10" s="290" customFormat="1" x14ac:dyDescent="0.3">
      <c r="B493" s="96"/>
      <c r="C493" s="104"/>
      <c r="D493" s="101"/>
      <c r="E493" s="106" t="s">
        <v>319</v>
      </c>
      <c r="F493" s="105"/>
      <c r="G493" s="97"/>
      <c r="H493" s="97"/>
      <c r="I493" s="289"/>
      <c r="J493" s="363"/>
    </row>
    <row r="494" spans="2:10" s="290" customFormat="1" x14ac:dyDescent="0.3">
      <c r="B494" s="96"/>
      <c r="C494" s="104"/>
      <c r="D494" s="101"/>
      <c r="E494" s="106" t="s">
        <v>320</v>
      </c>
      <c r="F494" s="105"/>
      <c r="G494" s="97"/>
      <c r="H494" s="97"/>
      <c r="I494" s="289"/>
      <c r="J494" s="363"/>
    </row>
    <row r="495" spans="2:10" s="290" customFormat="1" x14ac:dyDescent="0.3">
      <c r="B495" s="96"/>
      <c r="C495" s="104"/>
      <c r="D495" s="101"/>
      <c r="E495" s="106" t="s">
        <v>321</v>
      </c>
      <c r="F495" s="105"/>
      <c r="G495" s="97"/>
      <c r="H495" s="97"/>
      <c r="I495" s="289"/>
      <c r="J495" s="363"/>
    </row>
    <row r="496" spans="2:10" s="290" customFormat="1" x14ac:dyDescent="0.3">
      <c r="B496" s="96"/>
      <c r="C496" s="104"/>
      <c r="D496" s="101"/>
      <c r="E496" s="106" t="s">
        <v>322</v>
      </c>
      <c r="F496" s="105"/>
      <c r="G496" s="97"/>
      <c r="H496" s="97"/>
      <c r="I496" s="289"/>
      <c r="J496" s="363"/>
    </row>
    <row r="497" spans="2:10" s="290" customFormat="1" x14ac:dyDescent="0.3">
      <c r="B497" s="96"/>
      <c r="C497" s="104"/>
      <c r="D497" s="101"/>
      <c r="E497" s="106" t="s">
        <v>323</v>
      </c>
      <c r="F497" s="105"/>
      <c r="G497" s="97"/>
      <c r="H497" s="97"/>
      <c r="I497" s="289"/>
      <c r="J497" s="363"/>
    </row>
    <row r="498" spans="2:10" s="290" customFormat="1" x14ac:dyDescent="0.3">
      <c r="B498" s="96"/>
      <c r="C498" s="104"/>
      <c r="D498" s="101"/>
      <c r="E498" s="106" t="s">
        <v>324</v>
      </c>
      <c r="F498" s="105"/>
      <c r="G498" s="97"/>
      <c r="H498" s="97"/>
      <c r="I498" s="289"/>
      <c r="J498" s="363"/>
    </row>
    <row r="499" spans="2:10" s="290" customFormat="1" x14ac:dyDescent="0.3">
      <c r="B499" s="96"/>
      <c r="C499" s="104"/>
      <c r="D499" s="101"/>
      <c r="E499" s="106" t="s">
        <v>325</v>
      </c>
      <c r="F499" s="105"/>
      <c r="G499" s="97"/>
      <c r="H499" s="97"/>
      <c r="I499" s="289"/>
      <c r="J499" s="363"/>
    </row>
    <row r="500" spans="2:10" s="290" customFormat="1" x14ac:dyDescent="0.3">
      <c r="B500" s="96"/>
      <c r="C500" s="104"/>
      <c r="D500" s="103" t="s">
        <v>18</v>
      </c>
      <c r="E500" s="235" t="s">
        <v>326</v>
      </c>
      <c r="F500" s="105"/>
      <c r="G500" s="97"/>
      <c r="H500" s="97"/>
      <c r="I500" s="289"/>
      <c r="J500" s="363"/>
    </row>
    <row r="501" spans="2:10" s="290" customFormat="1" x14ac:dyDescent="0.3">
      <c r="B501" s="96"/>
      <c r="C501" s="104"/>
      <c r="D501" s="101"/>
      <c r="E501" s="106" t="s">
        <v>327</v>
      </c>
      <c r="F501" s="105"/>
      <c r="G501" s="97"/>
      <c r="H501" s="97"/>
      <c r="I501" s="289"/>
      <c r="J501" s="363"/>
    </row>
    <row r="502" spans="2:10" s="290" customFormat="1" x14ac:dyDescent="0.3">
      <c r="B502" s="96"/>
      <c r="C502" s="104"/>
      <c r="D502" s="101"/>
      <c r="E502" s="106" t="s">
        <v>328</v>
      </c>
      <c r="F502" s="105"/>
      <c r="G502" s="97"/>
      <c r="H502" s="97"/>
      <c r="I502" s="289"/>
      <c r="J502" s="363"/>
    </row>
    <row r="503" spans="2:10" s="290" customFormat="1" x14ac:dyDescent="0.3">
      <c r="B503" s="96"/>
      <c r="C503" s="104"/>
      <c r="D503" s="101"/>
      <c r="E503" s="106" t="s">
        <v>329</v>
      </c>
      <c r="F503" s="105"/>
      <c r="G503" s="97"/>
      <c r="H503" s="97"/>
      <c r="I503" s="289"/>
      <c r="J503" s="363"/>
    </row>
    <row r="504" spans="2:10" x14ac:dyDescent="0.3">
      <c r="B504" s="50"/>
      <c r="C504" s="40"/>
      <c r="D504" s="234"/>
      <c r="E504" s="235"/>
      <c r="F504" s="81"/>
      <c r="G504" s="37"/>
      <c r="H504" s="37"/>
      <c r="I504" s="253"/>
      <c r="J504" s="363"/>
    </row>
    <row r="505" spans="2:10" x14ac:dyDescent="0.3">
      <c r="B505" s="50"/>
      <c r="C505" s="40"/>
      <c r="D505" s="315" t="s">
        <v>330</v>
      </c>
      <c r="E505" s="316"/>
      <c r="F505" s="37">
        <v>1</v>
      </c>
      <c r="G505" s="37" t="s">
        <v>30</v>
      </c>
      <c r="H505" s="254">
        <f>(14351500*103%)*K3</f>
        <v>16260249.500000002</v>
      </c>
      <c r="I505" s="253">
        <f>H505*F505</f>
        <v>16260249.500000002</v>
      </c>
      <c r="J505" s="363"/>
    </row>
    <row r="506" spans="2:10" s="293" customFormat="1" x14ac:dyDescent="0.3">
      <c r="B506" s="48"/>
      <c r="C506" s="40"/>
      <c r="D506" s="234"/>
      <c r="E506" s="101" t="s">
        <v>331</v>
      </c>
      <c r="F506" s="99"/>
      <c r="G506" s="99"/>
      <c r="H506" s="99"/>
      <c r="I506" s="253"/>
      <c r="J506" s="363"/>
    </row>
    <row r="507" spans="2:10" s="293" customFormat="1" x14ac:dyDescent="0.3">
      <c r="B507" s="48"/>
      <c r="C507" s="40"/>
      <c r="D507" s="234"/>
      <c r="E507" s="101" t="s">
        <v>332</v>
      </c>
      <c r="F507" s="99"/>
      <c r="G507" s="99"/>
      <c r="H507" s="99"/>
      <c r="I507" s="253"/>
      <c r="J507" s="363"/>
    </row>
    <row r="508" spans="2:10" s="293" customFormat="1" x14ac:dyDescent="0.3">
      <c r="B508" s="48"/>
      <c r="C508" s="40"/>
      <c r="D508" s="234"/>
      <c r="E508" s="101" t="s">
        <v>333</v>
      </c>
      <c r="F508" s="99"/>
      <c r="G508" s="99"/>
      <c r="H508" s="99"/>
      <c r="I508" s="253"/>
      <c r="J508" s="363"/>
    </row>
    <row r="509" spans="2:10" s="293" customFormat="1" x14ac:dyDescent="0.3">
      <c r="B509" s="48"/>
      <c r="C509" s="40"/>
      <c r="D509" s="234"/>
      <c r="E509" s="101" t="s">
        <v>334</v>
      </c>
      <c r="F509" s="99"/>
      <c r="G509" s="99"/>
      <c r="H509" s="99"/>
      <c r="I509" s="253"/>
      <c r="J509" s="363"/>
    </row>
    <row r="510" spans="2:10" s="293" customFormat="1" x14ac:dyDescent="0.3">
      <c r="B510" s="48"/>
      <c r="C510" s="40"/>
      <c r="D510" s="234"/>
      <c r="E510" s="234"/>
      <c r="F510" s="99"/>
      <c r="G510" s="99"/>
      <c r="H510" s="99"/>
      <c r="I510" s="253"/>
      <c r="J510" s="363"/>
    </row>
    <row r="511" spans="2:10" x14ac:dyDescent="0.3">
      <c r="B511" s="50"/>
      <c r="C511" s="40"/>
      <c r="D511" s="315" t="s">
        <v>335</v>
      </c>
      <c r="E511" s="316"/>
      <c r="F511" s="37">
        <v>6</v>
      </c>
      <c r="G511" s="37" t="s">
        <v>111</v>
      </c>
      <c r="H511" s="254">
        <f>(1140000*103%)*K3</f>
        <v>1291620</v>
      </c>
      <c r="I511" s="253">
        <f t="shared" ref="I506:I514" si="8">H511*F511</f>
        <v>7749720</v>
      </c>
      <c r="J511" s="363"/>
    </row>
    <row r="512" spans="2:10" x14ac:dyDescent="0.3">
      <c r="B512" s="50"/>
      <c r="C512" s="40"/>
      <c r="D512" s="234"/>
      <c r="E512" s="101" t="s">
        <v>336</v>
      </c>
      <c r="F512" s="37"/>
      <c r="G512" s="37"/>
      <c r="H512" s="37"/>
      <c r="I512" s="253"/>
      <c r="J512" s="363"/>
    </row>
    <row r="513" spans="2:10" x14ac:dyDescent="0.3">
      <c r="B513" s="50"/>
      <c r="C513" s="40"/>
      <c r="D513" s="234"/>
      <c r="E513" s="234"/>
      <c r="F513" s="37"/>
      <c r="G513" s="37"/>
      <c r="H513" s="37"/>
      <c r="I513" s="253"/>
      <c r="J513" s="363"/>
    </row>
    <row r="514" spans="2:10" x14ac:dyDescent="0.3">
      <c r="B514" s="50"/>
      <c r="C514" s="40"/>
      <c r="D514" s="315" t="s">
        <v>337</v>
      </c>
      <c r="E514" s="316"/>
      <c r="F514" s="37">
        <v>1</v>
      </c>
      <c r="G514" s="37" t="s">
        <v>30</v>
      </c>
      <c r="H514" s="254">
        <f>(12000000*103%)*K3</f>
        <v>13596000.000000002</v>
      </c>
      <c r="I514" s="253">
        <f t="shared" si="8"/>
        <v>13596000.000000002</v>
      </c>
      <c r="J514" s="363"/>
    </row>
    <row r="515" spans="2:10" x14ac:dyDescent="0.3">
      <c r="B515" s="50"/>
      <c r="C515" s="40"/>
      <c r="D515" s="234"/>
      <c r="E515" s="101" t="s">
        <v>338</v>
      </c>
      <c r="F515" s="37"/>
      <c r="G515" s="37"/>
      <c r="H515" s="37"/>
      <c r="I515" s="253"/>
      <c r="J515" s="363"/>
    </row>
    <row r="516" spans="2:10" x14ac:dyDescent="0.3">
      <c r="B516" s="50"/>
      <c r="C516" s="40"/>
      <c r="D516" s="234"/>
      <c r="E516" s="101" t="s">
        <v>339</v>
      </c>
      <c r="F516" s="37"/>
      <c r="G516" s="37"/>
      <c r="H516" s="37"/>
      <c r="I516" s="253"/>
      <c r="J516" s="363"/>
    </row>
    <row r="517" spans="2:10" x14ac:dyDescent="0.3">
      <c r="B517" s="50"/>
      <c r="C517" s="40"/>
      <c r="D517" s="234"/>
      <c r="E517" s="101" t="s">
        <v>340</v>
      </c>
      <c r="F517" s="37"/>
      <c r="G517" s="37"/>
      <c r="H517" s="37"/>
      <c r="I517" s="253"/>
      <c r="J517" s="363"/>
    </row>
    <row r="518" spans="2:10" x14ac:dyDescent="0.3">
      <c r="B518" s="50"/>
      <c r="C518" s="40"/>
      <c r="D518" s="234"/>
      <c r="E518" s="234"/>
      <c r="F518" s="37"/>
      <c r="G518" s="37"/>
      <c r="H518" s="37"/>
      <c r="I518" s="253"/>
      <c r="J518" s="363"/>
    </row>
    <row r="519" spans="2:10" x14ac:dyDescent="0.3">
      <c r="B519" s="50"/>
      <c r="C519" s="40"/>
      <c r="D519" s="315" t="s">
        <v>341</v>
      </c>
      <c r="E519" s="316"/>
      <c r="F519" s="37">
        <v>7</v>
      </c>
      <c r="G519" s="37" t="s">
        <v>30</v>
      </c>
      <c r="H519" s="254">
        <f>(7200000*103%)*K3</f>
        <v>8157600.0000000009</v>
      </c>
      <c r="I519" s="253">
        <f>H519*F519</f>
        <v>57103200.000000007</v>
      </c>
      <c r="J519" s="363"/>
    </row>
    <row r="520" spans="2:10" x14ac:dyDescent="0.3">
      <c r="B520" s="50"/>
      <c r="C520" s="40"/>
      <c r="D520" s="101"/>
      <c r="E520" s="101" t="s">
        <v>342</v>
      </c>
      <c r="F520" s="37"/>
      <c r="G520" s="37"/>
      <c r="H520" s="37"/>
      <c r="I520" s="253"/>
      <c r="J520" s="363"/>
    </row>
    <row r="521" spans="2:10" x14ac:dyDescent="0.3">
      <c r="B521" s="50"/>
      <c r="C521" s="40"/>
      <c r="D521" s="101"/>
      <c r="E521" s="101" t="s">
        <v>343</v>
      </c>
      <c r="F521" s="37"/>
      <c r="G521" s="37"/>
      <c r="H521" s="37"/>
      <c r="I521" s="253"/>
      <c r="J521" s="363"/>
    </row>
    <row r="522" spans="2:10" x14ac:dyDescent="0.3">
      <c r="B522" s="50"/>
      <c r="C522" s="40"/>
      <c r="D522" s="53"/>
      <c r="E522" s="49"/>
      <c r="F522" s="37"/>
      <c r="G522" s="37"/>
      <c r="H522" s="37"/>
      <c r="I522" s="253"/>
      <c r="J522" s="363"/>
    </row>
    <row r="523" spans="2:10" x14ac:dyDescent="0.3">
      <c r="B523" s="48">
        <v>25</v>
      </c>
      <c r="C523" s="317" t="s">
        <v>116</v>
      </c>
      <c r="D523" s="318"/>
      <c r="E523" s="318"/>
      <c r="F523" s="37"/>
      <c r="G523" s="37"/>
      <c r="H523" s="37"/>
      <c r="I523" s="253"/>
      <c r="J523" s="363"/>
    </row>
    <row r="524" spans="2:10" x14ac:dyDescent="0.3">
      <c r="B524" s="50"/>
      <c r="C524" s="40"/>
      <c r="D524" s="315" t="s">
        <v>344</v>
      </c>
      <c r="E524" s="316"/>
      <c r="F524" s="37">
        <v>1</v>
      </c>
      <c r="G524" s="37" t="s">
        <v>31</v>
      </c>
      <c r="H524" s="254">
        <f>(2760000*103%)*K3</f>
        <v>3127080.0000000005</v>
      </c>
      <c r="I524" s="253">
        <f t="shared" ref="I520:I534" si="9">H524*F524</f>
        <v>3127080.0000000005</v>
      </c>
      <c r="J524" s="363"/>
    </row>
    <row r="525" spans="2:10" x14ac:dyDescent="0.3">
      <c r="B525" s="50"/>
      <c r="C525" s="40"/>
      <c r="D525" s="53"/>
      <c r="E525" s="49" t="s">
        <v>345</v>
      </c>
      <c r="F525" s="37"/>
      <c r="G525" s="37"/>
      <c r="H525" s="37"/>
      <c r="I525" s="253"/>
      <c r="J525" s="363"/>
    </row>
    <row r="526" spans="2:10" x14ac:dyDescent="0.3">
      <c r="B526" s="50"/>
      <c r="C526" s="40"/>
      <c r="D526" s="53"/>
      <c r="E526" s="49" t="s">
        <v>346</v>
      </c>
      <c r="F526" s="37"/>
      <c r="G526" s="37"/>
      <c r="H526" s="37"/>
      <c r="I526" s="253"/>
      <c r="J526" s="363"/>
    </row>
    <row r="527" spans="2:10" x14ac:dyDescent="0.3">
      <c r="B527" s="50"/>
      <c r="C527" s="40"/>
      <c r="D527" s="53"/>
      <c r="E527" s="49"/>
      <c r="F527" s="37"/>
      <c r="G527" s="37"/>
      <c r="H527" s="37"/>
      <c r="I527" s="253"/>
      <c r="J527" s="363"/>
    </row>
    <row r="528" spans="2:10" x14ac:dyDescent="0.3">
      <c r="B528" s="50"/>
      <c r="C528" s="40"/>
      <c r="D528" s="315" t="s">
        <v>347</v>
      </c>
      <c r="E528" s="316"/>
      <c r="F528" s="37">
        <v>1</v>
      </c>
      <c r="G528" s="37" t="s">
        <v>31</v>
      </c>
      <c r="H528" s="254">
        <f>(1500000*103%)*K3</f>
        <v>1699500.0000000002</v>
      </c>
      <c r="I528" s="253">
        <f t="shared" si="9"/>
        <v>1699500.0000000002</v>
      </c>
      <c r="J528" s="363"/>
    </row>
    <row r="529" spans="2:10" x14ac:dyDescent="0.3">
      <c r="B529" s="50"/>
      <c r="C529" s="40"/>
      <c r="D529" s="234"/>
      <c r="E529" s="101" t="s">
        <v>348</v>
      </c>
      <c r="F529" s="37"/>
      <c r="G529" s="37"/>
      <c r="H529" s="37"/>
      <c r="I529" s="253"/>
      <c r="J529" s="363"/>
    </row>
    <row r="530" spans="2:10" x14ac:dyDescent="0.3">
      <c r="B530" s="50"/>
      <c r="C530" s="40"/>
      <c r="D530" s="234"/>
      <c r="E530" s="101" t="s">
        <v>349</v>
      </c>
      <c r="F530" s="37"/>
      <c r="G530" s="37"/>
      <c r="H530" s="37"/>
      <c r="I530" s="253"/>
      <c r="J530" s="363"/>
    </row>
    <row r="531" spans="2:10" x14ac:dyDescent="0.3">
      <c r="B531" s="50"/>
      <c r="C531" s="40"/>
      <c r="D531" s="234"/>
      <c r="E531" s="101" t="s">
        <v>350</v>
      </c>
      <c r="F531" s="37"/>
      <c r="G531" s="37"/>
      <c r="H531" s="37"/>
      <c r="I531" s="253"/>
      <c r="J531" s="363"/>
    </row>
    <row r="532" spans="2:10" x14ac:dyDescent="0.3">
      <c r="B532" s="50"/>
      <c r="C532" s="40"/>
      <c r="D532" s="234"/>
      <c r="E532" s="101" t="s">
        <v>351</v>
      </c>
      <c r="F532" s="37"/>
      <c r="G532" s="37"/>
      <c r="H532" s="37"/>
      <c r="I532" s="253"/>
      <c r="J532" s="363"/>
    </row>
    <row r="533" spans="2:10" x14ac:dyDescent="0.3">
      <c r="B533" s="50"/>
      <c r="C533" s="40"/>
      <c r="D533" s="234"/>
      <c r="E533" s="101"/>
      <c r="F533" s="37"/>
      <c r="G533" s="37"/>
      <c r="H533" s="37"/>
      <c r="I533" s="253"/>
      <c r="J533" s="363"/>
    </row>
    <row r="534" spans="2:10" x14ac:dyDescent="0.3">
      <c r="B534" s="50"/>
      <c r="C534" s="40"/>
      <c r="D534" s="315" t="s">
        <v>352</v>
      </c>
      <c r="E534" s="316"/>
      <c r="F534" s="37">
        <v>1</v>
      </c>
      <c r="G534" s="37" t="s">
        <v>31</v>
      </c>
      <c r="H534" s="254">
        <f>(8400000*103%)*K3</f>
        <v>9517200</v>
      </c>
      <c r="I534" s="253">
        <f t="shared" si="9"/>
        <v>9517200</v>
      </c>
      <c r="J534" s="363"/>
    </row>
    <row r="535" spans="2:10" x14ac:dyDescent="0.3">
      <c r="B535" s="50"/>
      <c r="C535" s="40"/>
      <c r="D535" s="234"/>
      <c r="E535" s="101" t="s">
        <v>355</v>
      </c>
      <c r="F535" s="37"/>
      <c r="G535" s="37"/>
      <c r="H535" s="37"/>
      <c r="I535" s="253"/>
      <c r="J535" s="363"/>
    </row>
    <row r="536" spans="2:10" x14ac:dyDescent="0.3">
      <c r="B536" s="50"/>
      <c r="C536" s="40"/>
      <c r="D536" s="234"/>
      <c r="E536" s="101" t="s">
        <v>353</v>
      </c>
      <c r="F536" s="37"/>
      <c r="G536" s="37"/>
      <c r="H536" s="37"/>
      <c r="I536" s="253"/>
      <c r="J536" s="363"/>
    </row>
    <row r="537" spans="2:10" x14ac:dyDescent="0.3">
      <c r="B537" s="50"/>
      <c r="C537" s="40"/>
      <c r="D537" s="234"/>
      <c r="E537" s="101" t="s">
        <v>354</v>
      </c>
      <c r="F537" s="37"/>
      <c r="G537" s="37"/>
      <c r="H537" s="37"/>
      <c r="I537" s="253"/>
      <c r="J537" s="363"/>
    </row>
    <row r="538" spans="2:10" x14ac:dyDescent="0.3">
      <c r="B538" s="50"/>
      <c r="C538" s="40"/>
      <c r="D538" s="53"/>
      <c r="E538" s="49"/>
      <c r="F538" s="37"/>
      <c r="G538" s="37"/>
      <c r="H538" s="37"/>
      <c r="I538" s="253"/>
      <c r="J538" s="363"/>
    </row>
    <row r="539" spans="2:10" x14ac:dyDescent="0.3">
      <c r="B539" s="48">
        <v>26</v>
      </c>
      <c r="C539" s="40" t="s">
        <v>117</v>
      </c>
      <c r="D539" s="53"/>
      <c r="E539" s="49"/>
      <c r="F539" s="37"/>
      <c r="G539" s="37"/>
      <c r="H539" s="37"/>
      <c r="I539" s="253"/>
      <c r="J539" s="363"/>
    </row>
    <row r="540" spans="2:10" x14ac:dyDescent="0.3">
      <c r="B540" s="50"/>
      <c r="C540" s="40"/>
      <c r="D540" s="315" t="s">
        <v>356</v>
      </c>
      <c r="E540" s="316"/>
      <c r="F540" s="37">
        <v>1</v>
      </c>
      <c r="G540" s="37" t="s">
        <v>123</v>
      </c>
      <c r="H540" s="254">
        <f>(337500000*103%)*K3</f>
        <v>382387500.00000006</v>
      </c>
      <c r="I540" s="253">
        <f>H540*F540</f>
        <v>382387500.00000006</v>
      </c>
      <c r="J540" s="363"/>
    </row>
    <row r="541" spans="2:10" x14ac:dyDescent="0.3">
      <c r="B541" s="50"/>
      <c r="C541" s="40"/>
      <c r="D541" s="53"/>
      <c r="E541" s="49" t="s">
        <v>357</v>
      </c>
      <c r="F541" s="37"/>
      <c r="G541" s="37"/>
      <c r="H541" s="37"/>
      <c r="I541" s="253"/>
      <c r="J541" s="363"/>
    </row>
    <row r="542" spans="2:10" x14ac:dyDescent="0.3">
      <c r="B542" s="50"/>
      <c r="C542" s="40"/>
      <c r="D542" s="53"/>
      <c r="E542" s="95" t="s">
        <v>358</v>
      </c>
      <c r="F542" s="37"/>
      <c r="G542" s="37"/>
      <c r="H542" s="37"/>
      <c r="I542" s="253"/>
      <c r="J542" s="363"/>
    </row>
    <row r="543" spans="2:10" x14ac:dyDescent="0.3">
      <c r="B543" s="50"/>
      <c r="C543" s="40"/>
      <c r="D543" s="53"/>
      <c r="E543" s="49" t="s">
        <v>359</v>
      </c>
      <c r="F543" s="37"/>
      <c r="G543" s="37"/>
      <c r="H543" s="37"/>
      <c r="I543" s="253"/>
      <c r="J543" s="363"/>
    </row>
    <row r="544" spans="2:10" x14ac:dyDescent="0.3">
      <c r="B544" s="50"/>
      <c r="C544" s="40"/>
      <c r="D544" s="53"/>
      <c r="E544" s="49" t="s">
        <v>360</v>
      </c>
      <c r="F544" s="37"/>
      <c r="G544" s="37"/>
      <c r="H544" s="37"/>
      <c r="I544" s="253"/>
      <c r="J544" s="363"/>
    </row>
    <row r="545" spans="2:10" x14ac:dyDescent="0.3">
      <c r="B545" s="50"/>
      <c r="C545" s="40"/>
      <c r="D545" s="53"/>
      <c r="E545" s="49" t="s">
        <v>361</v>
      </c>
      <c r="F545" s="37"/>
      <c r="G545" s="37"/>
      <c r="H545" s="37"/>
      <c r="I545" s="253"/>
      <c r="J545" s="363"/>
    </row>
    <row r="546" spans="2:10" x14ac:dyDescent="0.3">
      <c r="B546" s="50"/>
      <c r="C546" s="40"/>
      <c r="D546" s="53"/>
      <c r="E546" s="49" t="s">
        <v>362</v>
      </c>
      <c r="F546" s="37"/>
      <c r="G546" s="37"/>
      <c r="H546" s="37"/>
      <c r="I546" s="253"/>
      <c r="J546" s="363"/>
    </row>
    <row r="547" spans="2:10" x14ac:dyDescent="0.3">
      <c r="B547" s="50"/>
      <c r="C547" s="40"/>
      <c r="D547" s="53"/>
      <c r="E547" s="49"/>
      <c r="F547" s="37"/>
      <c r="G547" s="37"/>
      <c r="H547" s="37"/>
      <c r="I547" s="253"/>
      <c r="J547" s="363"/>
    </row>
    <row r="548" spans="2:10" x14ac:dyDescent="0.3">
      <c r="B548" s="50"/>
      <c r="C548" s="40"/>
      <c r="D548" s="315" t="s">
        <v>363</v>
      </c>
      <c r="E548" s="316"/>
      <c r="F548" s="37">
        <v>1</v>
      </c>
      <c r="G548" s="37" t="s">
        <v>30</v>
      </c>
      <c r="H548" s="254">
        <f>(260000000*103%)*K3</f>
        <v>294580000</v>
      </c>
      <c r="I548" s="253">
        <f>H548*F548</f>
        <v>294580000</v>
      </c>
      <c r="J548" s="363"/>
    </row>
    <row r="549" spans="2:10" x14ac:dyDescent="0.3">
      <c r="B549" s="50"/>
      <c r="C549" s="40"/>
      <c r="D549" s="53"/>
      <c r="E549" s="95" t="s">
        <v>358</v>
      </c>
      <c r="F549" s="37"/>
      <c r="G549" s="37"/>
      <c r="H549" s="37"/>
      <c r="I549" s="253"/>
      <c r="J549" s="363"/>
    </row>
    <row r="550" spans="2:10" x14ac:dyDescent="0.3">
      <c r="B550" s="50"/>
      <c r="C550" s="40"/>
      <c r="D550" s="53"/>
      <c r="E550" s="107" t="s">
        <v>359</v>
      </c>
      <c r="F550" s="37"/>
      <c r="G550" s="37"/>
      <c r="H550" s="37"/>
      <c r="I550" s="253"/>
      <c r="J550" s="363"/>
    </row>
    <row r="551" spans="2:10" x14ac:dyDescent="0.3">
      <c r="B551" s="50"/>
      <c r="C551" s="40"/>
      <c r="D551" s="53"/>
      <c r="E551" s="107" t="s">
        <v>360</v>
      </c>
      <c r="F551" s="37"/>
      <c r="G551" s="37"/>
      <c r="H551" s="37"/>
      <c r="I551" s="253"/>
      <c r="J551" s="363"/>
    </row>
    <row r="552" spans="2:10" x14ac:dyDescent="0.3">
      <c r="B552" s="50"/>
      <c r="C552" s="40"/>
      <c r="D552" s="53"/>
      <c r="E552" s="49" t="s">
        <v>361</v>
      </c>
      <c r="F552" s="37"/>
      <c r="G552" s="37"/>
      <c r="H552" s="37"/>
      <c r="I552" s="253"/>
      <c r="J552" s="363"/>
    </row>
    <row r="553" spans="2:10" x14ac:dyDescent="0.3">
      <c r="B553" s="50"/>
      <c r="C553" s="40"/>
      <c r="D553" s="53"/>
      <c r="E553" s="49" t="s">
        <v>362</v>
      </c>
      <c r="F553" s="37"/>
      <c r="G553" s="37"/>
      <c r="H553" s="37"/>
      <c r="I553" s="253"/>
      <c r="J553" s="363"/>
    </row>
    <row r="554" spans="2:10" x14ac:dyDescent="0.3">
      <c r="B554" s="50"/>
      <c r="C554" s="40"/>
      <c r="D554" s="53"/>
      <c r="E554" s="49"/>
      <c r="F554" s="37"/>
      <c r="G554" s="37"/>
      <c r="H554" s="37"/>
      <c r="I554" s="253"/>
      <c r="J554" s="363"/>
    </row>
    <row r="555" spans="2:10" x14ac:dyDescent="0.3">
      <c r="B555" s="50"/>
      <c r="C555" s="40"/>
      <c r="D555" s="315" t="s">
        <v>399</v>
      </c>
      <c r="E555" s="316"/>
      <c r="F555" s="37"/>
      <c r="G555" s="37"/>
      <c r="H555" s="254"/>
      <c r="I555" s="253"/>
      <c r="J555" s="363"/>
    </row>
    <row r="556" spans="2:10" x14ac:dyDescent="0.3">
      <c r="B556" s="50"/>
      <c r="C556" s="40"/>
      <c r="D556" s="294" t="s">
        <v>18</v>
      </c>
      <c r="E556" s="8" t="s">
        <v>401</v>
      </c>
      <c r="F556" s="37">
        <v>6</v>
      </c>
      <c r="G556" s="37" t="s">
        <v>111</v>
      </c>
      <c r="H556" s="305">
        <f>(22200000*103%)*K3</f>
        <v>25152600.000000004</v>
      </c>
      <c r="I556" s="253">
        <f t="shared" ref="I549:I563" si="10">H556*F556</f>
        <v>150915600.00000003</v>
      </c>
      <c r="J556" s="363"/>
    </row>
    <row r="557" spans="2:10" x14ac:dyDescent="0.3">
      <c r="B557" s="50"/>
      <c r="C557" s="40"/>
      <c r="D557" s="294" t="s">
        <v>18</v>
      </c>
      <c r="E557" s="291" t="s">
        <v>19</v>
      </c>
      <c r="F557" s="37">
        <v>6</v>
      </c>
      <c r="G557" s="37" t="s">
        <v>111</v>
      </c>
      <c r="H557" s="305">
        <f>(300000*103%)*K3</f>
        <v>339900</v>
      </c>
      <c r="I557" s="253">
        <f t="shared" si="10"/>
        <v>2039400</v>
      </c>
      <c r="J557" s="363"/>
    </row>
    <row r="558" spans="2:10" x14ac:dyDescent="0.3">
      <c r="B558" s="50"/>
      <c r="C558" s="40"/>
      <c r="D558" s="234"/>
      <c r="E558" s="234"/>
      <c r="F558" s="37"/>
      <c r="G558" s="37"/>
      <c r="H558" s="37"/>
      <c r="I558" s="253"/>
      <c r="J558" s="363"/>
    </row>
    <row r="559" spans="2:10" x14ac:dyDescent="0.3">
      <c r="B559" s="50"/>
      <c r="C559" s="40"/>
      <c r="D559" s="315" t="s">
        <v>400</v>
      </c>
      <c r="E559" s="316"/>
      <c r="F559" s="37"/>
      <c r="G559" s="37"/>
      <c r="H559" s="254"/>
      <c r="I559" s="253"/>
      <c r="J559" s="363"/>
    </row>
    <row r="560" spans="2:10" x14ac:dyDescent="0.3">
      <c r="B560" s="50"/>
      <c r="C560" s="40"/>
      <c r="D560" s="294" t="s">
        <v>18</v>
      </c>
      <c r="E560" s="8" t="s">
        <v>401</v>
      </c>
      <c r="F560" s="37">
        <v>1</v>
      </c>
      <c r="G560" s="37" t="s">
        <v>31</v>
      </c>
      <c r="H560" s="305">
        <f>(22200000*103%)*K3</f>
        <v>25152600.000000004</v>
      </c>
      <c r="I560" s="253">
        <f t="shared" si="10"/>
        <v>25152600.000000004</v>
      </c>
      <c r="J560" s="363"/>
    </row>
    <row r="561" spans="2:10" x14ac:dyDescent="0.3">
      <c r="B561" s="50"/>
      <c r="C561" s="40"/>
      <c r="D561" s="294" t="s">
        <v>18</v>
      </c>
      <c r="E561" s="291" t="s">
        <v>19</v>
      </c>
      <c r="F561" s="37">
        <v>1</v>
      </c>
      <c r="G561" s="37" t="s">
        <v>31</v>
      </c>
      <c r="H561" s="305">
        <f>(300000*103%)*K3</f>
        <v>339900</v>
      </c>
      <c r="I561" s="253">
        <f t="shared" si="10"/>
        <v>339900</v>
      </c>
      <c r="J561" s="363"/>
    </row>
    <row r="562" spans="2:10" x14ac:dyDescent="0.3">
      <c r="B562" s="50"/>
      <c r="C562" s="40"/>
      <c r="D562" s="234"/>
      <c r="E562" s="234"/>
      <c r="F562" s="37"/>
      <c r="G562" s="37"/>
      <c r="H562" s="37"/>
      <c r="I562" s="253"/>
      <c r="J562" s="363"/>
    </row>
    <row r="563" spans="2:10" x14ac:dyDescent="0.3">
      <c r="B563" s="50"/>
      <c r="C563" s="40"/>
      <c r="D563" s="315" t="s">
        <v>382</v>
      </c>
      <c r="E563" s="316"/>
      <c r="F563" s="37">
        <v>1</v>
      </c>
      <c r="G563" s="37" t="s">
        <v>111</v>
      </c>
      <c r="H563" s="254">
        <f>(30000000*103%)*K3</f>
        <v>33990000</v>
      </c>
      <c r="I563" s="253">
        <f t="shared" si="10"/>
        <v>33990000</v>
      </c>
      <c r="J563" s="363"/>
    </row>
    <row r="564" spans="2:10" x14ac:dyDescent="0.3">
      <c r="B564" s="50"/>
      <c r="C564" s="40"/>
      <c r="D564" s="53"/>
      <c r="E564" s="95" t="s">
        <v>367</v>
      </c>
      <c r="F564" s="37"/>
      <c r="G564" s="37"/>
      <c r="H564" s="37"/>
      <c r="I564" s="253"/>
      <c r="J564" s="363"/>
    </row>
    <row r="565" spans="2:10" s="290" customFormat="1" x14ac:dyDescent="0.3">
      <c r="B565" s="96"/>
      <c r="C565" s="104"/>
      <c r="D565" s="108"/>
      <c r="E565" s="107" t="s">
        <v>368</v>
      </c>
      <c r="F565" s="97"/>
      <c r="G565" s="97"/>
      <c r="H565" s="97"/>
      <c r="I565" s="253"/>
      <c r="J565" s="363"/>
    </row>
    <row r="566" spans="2:10" s="290" customFormat="1" x14ac:dyDescent="0.3">
      <c r="B566" s="96"/>
      <c r="C566" s="104"/>
      <c r="D566" s="108"/>
      <c r="E566" s="107" t="s">
        <v>369</v>
      </c>
      <c r="F566" s="97"/>
      <c r="G566" s="97"/>
      <c r="H566" s="97"/>
      <c r="I566" s="253"/>
      <c r="J566" s="363"/>
    </row>
    <row r="567" spans="2:10" s="290" customFormat="1" x14ac:dyDescent="0.3">
      <c r="B567" s="96"/>
      <c r="C567" s="104"/>
      <c r="D567" s="108"/>
      <c r="E567" s="107" t="s">
        <v>370</v>
      </c>
      <c r="F567" s="97"/>
      <c r="G567" s="97"/>
      <c r="H567" s="97"/>
      <c r="I567" s="253"/>
      <c r="J567" s="363"/>
    </row>
    <row r="568" spans="2:10" s="290" customFormat="1" x14ac:dyDescent="0.3">
      <c r="B568" s="96"/>
      <c r="C568" s="104"/>
      <c r="D568" s="108"/>
      <c r="E568" s="107" t="s">
        <v>371</v>
      </c>
      <c r="F568" s="97"/>
      <c r="G568" s="97"/>
      <c r="H568" s="97"/>
      <c r="I568" s="253"/>
      <c r="J568" s="363"/>
    </row>
    <row r="569" spans="2:10" ht="15" thickBot="1" x14ac:dyDescent="0.35">
      <c r="B569" s="312" t="s">
        <v>390</v>
      </c>
      <c r="C569" s="313"/>
      <c r="D569" s="313"/>
      <c r="E569" s="314"/>
      <c r="F569" s="150"/>
      <c r="G569" s="150"/>
      <c r="H569" s="149"/>
      <c r="I569" s="287">
        <f>SUM(I398:I568)</f>
        <v>4575169820.9250002</v>
      </c>
      <c r="J569" s="363"/>
    </row>
    <row r="570" spans="2:10" ht="15" thickBot="1" x14ac:dyDescent="0.35">
      <c r="B570" s="116" t="s">
        <v>130</v>
      </c>
      <c r="C570" s="117" t="s">
        <v>136</v>
      </c>
      <c r="D570" s="118"/>
      <c r="E570" s="119"/>
      <c r="F570" s="120"/>
      <c r="G570" s="120"/>
      <c r="H570" s="76"/>
      <c r="I570" s="288"/>
      <c r="J570" s="363"/>
    </row>
    <row r="571" spans="2:10" x14ac:dyDescent="0.3">
      <c r="B571" s="110">
        <v>27</v>
      </c>
      <c r="C571" s="77" t="s">
        <v>139</v>
      </c>
      <c r="D571" s="53"/>
      <c r="E571" s="49"/>
      <c r="F571" s="82"/>
      <c r="G571" s="82"/>
      <c r="H571" s="69"/>
      <c r="I571" s="295"/>
      <c r="J571" s="363"/>
    </row>
    <row r="572" spans="2:10" x14ac:dyDescent="0.3">
      <c r="B572" s="50"/>
      <c r="C572" s="77"/>
      <c r="D572" s="53" t="s">
        <v>18</v>
      </c>
      <c r="E572" s="49" t="s">
        <v>140</v>
      </c>
      <c r="F572" s="37">
        <v>1</v>
      </c>
      <c r="G572" s="37" t="s">
        <v>30</v>
      </c>
      <c r="H572" s="254">
        <f>(381103600*103%)*K3</f>
        <v>431790378.80000001</v>
      </c>
      <c r="I572" s="253">
        <f>H572*F572</f>
        <v>431790378.80000001</v>
      </c>
      <c r="J572" s="363"/>
    </row>
    <row r="573" spans="2:10" x14ac:dyDescent="0.3">
      <c r="B573" s="50"/>
      <c r="C573" s="77"/>
      <c r="D573" s="53" t="s">
        <v>18</v>
      </c>
      <c r="E573" s="49" t="s">
        <v>109</v>
      </c>
      <c r="F573" s="37">
        <v>3</v>
      </c>
      <c r="G573" s="37" t="s">
        <v>31</v>
      </c>
      <c r="H573" s="254">
        <f>(98280000*103%)*K3</f>
        <v>111351240.00000001</v>
      </c>
      <c r="I573" s="253">
        <f t="shared" ref="I573:I582" si="11">H573*F573</f>
        <v>334053720.00000006</v>
      </c>
      <c r="J573" s="363"/>
    </row>
    <row r="574" spans="2:10" x14ac:dyDescent="0.3">
      <c r="B574" s="50"/>
      <c r="C574" s="77"/>
      <c r="D574" s="53" t="s">
        <v>18</v>
      </c>
      <c r="E574" s="49" t="s">
        <v>375</v>
      </c>
      <c r="F574" s="37">
        <v>1</v>
      </c>
      <c r="G574" s="37" t="s">
        <v>30</v>
      </c>
      <c r="H574" s="254">
        <f>(221150000*103%)*K3</f>
        <v>250562950.00000003</v>
      </c>
      <c r="I574" s="253">
        <f t="shared" si="11"/>
        <v>250562950.00000003</v>
      </c>
      <c r="J574" s="363"/>
    </row>
    <row r="575" spans="2:10" x14ac:dyDescent="0.3">
      <c r="B575" s="50"/>
      <c r="C575" s="77"/>
      <c r="D575" s="53" t="s">
        <v>18</v>
      </c>
      <c r="E575" s="49" t="s">
        <v>372</v>
      </c>
      <c r="F575" s="37">
        <v>1</v>
      </c>
      <c r="G575" s="37" t="s">
        <v>30</v>
      </c>
      <c r="H575" s="254">
        <f>(194535000*103%)*K3</f>
        <v>220408155.00000003</v>
      </c>
      <c r="I575" s="253">
        <f t="shared" si="11"/>
        <v>220408155.00000003</v>
      </c>
      <c r="J575" s="363"/>
    </row>
    <row r="576" spans="2:10" x14ac:dyDescent="0.3">
      <c r="B576" s="50"/>
      <c r="C576" s="77"/>
      <c r="D576" s="53" t="s">
        <v>18</v>
      </c>
      <c r="E576" s="49" t="s">
        <v>380</v>
      </c>
      <c r="F576" s="37">
        <v>1</v>
      </c>
      <c r="G576" s="37" t="s">
        <v>111</v>
      </c>
      <c r="H576" s="254">
        <f>(666000000*103%)*K3</f>
        <v>754578000.00000012</v>
      </c>
      <c r="I576" s="253">
        <f t="shared" si="11"/>
        <v>754578000.00000012</v>
      </c>
      <c r="J576" s="363"/>
    </row>
    <row r="577" spans="2:10" x14ac:dyDescent="0.3">
      <c r="B577" s="50"/>
      <c r="C577" s="77"/>
      <c r="D577" s="53"/>
      <c r="E577" s="80" t="s">
        <v>110</v>
      </c>
      <c r="F577" s="37"/>
      <c r="G577" s="37"/>
      <c r="H577" s="81"/>
      <c r="I577" s="253"/>
      <c r="J577" s="363"/>
    </row>
    <row r="578" spans="2:10" x14ac:dyDescent="0.3">
      <c r="B578" s="50"/>
      <c r="C578" s="77"/>
      <c r="D578" s="53"/>
      <c r="E578" s="80" t="s">
        <v>112</v>
      </c>
      <c r="F578" s="37"/>
      <c r="G578" s="37"/>
      <c r="H578" s="81"/>
      <c r="I578" s="253"/>
      <c r="J578" s="363"/>
    </row>
    <row r="579" spans="2:10" x14ac:dyDescent="0.3">
      <c r="B579" s="50"/>
      <c r="C579" s="77"/>
      <c r="D579" s="53"/>
      <c r="E579" s="80" t="s">
        <v>378</v>
      </c>
      <c r="F579" s="37"/>
      <c r="G579" s="37"/>
      <c r="H579" s="81"/>
      <c r="I579" s="253"/>
      <c r="J579" s="363"/>
    </row>
    <row r="580" spans="2:10" x14ac:dyDescent="0.3">
      <c r="B580" s="50"/>
      <c r="C580" s="77"/>
      <c r="D580" s="53"/>
      <c r="E580" s="80" t="s">
        <v>379</v>
      </c>
      <c r="F580" s="37"/>
      <c r="G580" s="37"/>
      <c r="H580" s="81"/>
      <c r="I580" s="253"/>
      <c r="J580" s="363"/>
    </row>
    <row r="581" spans="2:10" x14ac:dyDescent="0.3">
      <c r="B581" s="50"/>
      <c r="C581" s="77"/>
      <c r="D581" s="53" t="s">
        <v>18</v>
      </c>
      <c r="E581" s="49" t="s">
        <v>52</v>
      </c>
      <c r="F581" s="37">
        <v>3</v>
      </c>
      <c r="G581" s="37" t="s">
        <v>31</v>
      </c>
      <c r="H581" s="254">
        <f>(9600000*103%)*K3</f>
        <v>10876800</v>
      </c>
      <c r="I581" s="253">
        <f t="shared" si="11"/>
        <v>32630400</v>
      </c>
      <c r="J581" s="363"/>
    </row>
    <row r="582" spans="2:10" x14ac:dyDescent="0.3">
      <c r="B582" s="79"/>
      <c r="C582" s="77"/>
      <c r="D582" s="53" t="s">
        <v>18</v>
      </c>
      <c r="E582" s="49" t="s">
        <v>53</v>
      </c>
      <c r="F582" s="78">
        <v>4</v>
      </c>
      <c r="G582" s="78" t="s">
        <v>31</v>
      </c>
      <c r="H582" s="254">
        <f>(15600000*103%)*K3</f>
        <v>17674800</v>
      </c>
      <c r="I582" s="253">
        <f t="shared" si="11"/>
        <v>70699200</v>
      </c>
      <c r="J582" s="363"/>
    </row>
    <row r="583" spans="2:10" x14ac:dyDescent="0.3">
      <c r="B583" s="310" t="s">
        <v>391</v>
      </c>
      <c r="C583" s="311"/>
      <c r="D583" s="311"/>
      <c r="E583" s="311"/>
      <c r="F583" s="152"/>
      <c r="G583" s="152"/>
      <c r="H583" s="150"/>
      <c r="I583" s="296">
        <f>SUM(I572:I582)</f>
        <v>2094722803.8000002</v>
      </c>
    </row>
    <row r="584" spans="2:10" x14ac:dyDescent="0.3">
      <c r="B584" s="310" t="s">
        <v>138</v>
      </c>
      <c r="C584" s="311"/>
      <c r="D584" s="311"/>
      <c r="E584" s="311"/>
      <c r="F584" s="150"/>
      <c r="G584" s="150"/>
      <c r="H584" s="150"/>
      <c r="I584" s="296">
        <f>I396+I569+I583</f>
        <v>22942905368.658001</v>
      </c>
    </row>
    <row r="585" spans="2:10" x14ac:dyDescent="0.3">
      <c r="B585" s="310" t="s">
        <v>137</v>
      </c>
      <c r="C585" s="311"/>
      <c r="D585" s="311"/>
      <c r="E585" s="311"/>
      <c r="F585" s="150"/>
      <c r="G585" s="150"/>
      <c r="H585" s="150"/>
      <c r="I585" s="297">
        <f>I584*10%</f>
        <v>2294290536.8658004</v>
      </c>
    </row>
    <row r="586" spans="2:10" ht="19.5" customHeight="1" thickBot="1" x14ac:dyDescent="0.35">
      <c r="B586" s="322" t="s">
        <v>376</v>
      </c>
      <c r="C586" s="323"/>
      <c r="D586" s="323"/>
      <c r="E586" s="323"/>
      <c r="F586" s="298"/>
      <c r="G586" s="298"/>
      <c r="H586" s="298"/>
      <c r="I586" s="299">
        <f>I584+I585</f>
        <v>25237195905.5238</v>
      </c>
    </row>
    <row r="588" spans="2:10" x14ac:dyDescent="0.3">
      <c r="H588" s="300"/>
    </row>
    <row r="589" spans="2:10" x14ac:dyDescent="0.3">
      <c r="H589" s="301"/>
    </row>
    <row r="590" spans="2:10" x14ac:dyDescent="0.3">
      <c r="H590" s="301"/>
      <c r="I590" s="302"/>
    </row>
    <row r="593" spans="9:9" x14ac:dyDescent="0.3">
      <c r="I593" s="303"/>
    </row>
  </sheetData>
  <mergeCells count="40">
    <mergeCell ref="B6:B7"/>
    <mergeCell ref="F6:G6"/>
    <mergeCell ref="C6:E7"/>
    <mergeCell ref="H6:H7"/>
    <mergeCell ref="I6:I7"/>
    <mergeCell ref="C454:E454"/>
    <mergeCell ref="C471:E471"/>
    <mergeCell ref="D478:E478"/>
    <mergeCell ref="C411:E411"/>
    <mergeCell ref="D436:E436"/>
    <mergeCell ref="D443:E443"/>
    <mergeCell ref="C427:E427"/>
    <mergeCell ref="D428:E428"/>
    <mergeCell ref="D431:E431"/>
    <mergeCell ref="D449:E449"/>
    <mergeCell ref="B583:E583"/>
    <mergeCell ref="B584:E584"/>
    <mergeCell ref="B585:E585"/>
    <mergeCell ref="B586:E586"/>
    <mergeCell ref="D540:E540"/>
    <mergeCell ref="D548:E548"/>
    <mergeCell ref="D555:E555"/>
    <mergeCell ref="D559:E559"/>
    <mergeCell ref="D563:E563"/>
    <mergeCell ref="B1:I1"/>
    <mergeCell ref="B2:I2"/>
    <mergeCell ref="B3:I3"/>
    <mergeCell ref="B396:E396"/>
    <mergeCell ref="B569:E569"/>
    <mergeCell ref="D519:E519"/>
    <mergeCell ref="D524:E524"/>
    <mergeCell ref="D528:E528"/>
    <mergeCell ref="D534:E534"/>
    <mergeCell ref="D483:E483"/>
    <mergeCell ref="D488:E488"/>
    <mergeCell ref="D505:E505"/>
    <mergeCell ref="D511:E511"/>
    <mergeCell ref="D514:E514"/>
    <mergeCell ref="C523:E523"/>
    <mergeCell ref="C399:E399"/>
  </mergeCells>
  <pageMargins left="0.31496062992125984" right="0.31496062992125984" top="0.35433070866141736" bottom="0.35433070866141736" header="0.31496062992125984" footer="0.31496062992125984"/>
  <pageSetup paperSize="9"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607"/>
  <sheetViews>
    <sheetView topLeftCell="A476" zoomScale="77" zoomScaleNormal="77" workbookViewId="0">
      <selection activeCell="E494" sqref="E494"/>
    </sheetView>
  </sheetViews>
  <sheetFormatPr defaultColWidth="8.6640625" defaultRowHeight="14.4" x14ac:dyDescent="0.3"/>
  <cols>
    <col min="1" max="1" width="4" style="11" customWidth="1"/>
    <col min="2" max="2" width="6.5546875" style="1" customWidth="1"/>
    <col min="3" max="3" width="1.109375" style="11" customWidth="1"/>
    <col min="4" max="4" width="4.88671875" style="11" customWidth="1"/>
    <col min="5" max="5" width="75.5546875" style="11" bestFit="1" customWidth="1"/>
    <col min="6" max="6" width="6.109375" style="1" customWidth="1"/>
    <col min="7" max="7" width="9.109375" style="1" customWidth="1"/>
    <col min="8" max="9" width="26.109375" style="1" customWidth="1"/>
    <col min="10" max="10" width="23.5546875" style="55" customWidth="1"/>
    <col min="11" max="16384" width="8.6640625" style="11"/>
  </cols>
  <sheetData>
    <row r="1" spans="2:10" ht="18" x14ac:dyDescent="0.35">
      <c r="B1" s="340" t="s">
        <v>383</v>
      </c>
      <c r="C1" s="340"/>
      <c r="D1" s="340"/>
      <c r="E1" s="340"/>
      <c r="F1" s="340"/>
      <c r="G1" s="340"/>
      <c r="H1" s="340"/>
      <c r="I1" s="340"/>
      <c r="J1" s="340"/>
    </row>
    <row r="2" spans="2:10" ht="18" x14ac:dyDescent="0.35">
      <c r="B2" s="340" t="s">
        <v>384</v>
      </c>
      <c r="C2" s="340"/>
      <c r="D2" s="340"/>
      <c r="E2" s="340"/>
      <c r="F2" s="340"/>
      <c r="G2" s="340"/>
      <c r="H2" s="340"/>
      <c r="I2" s="340"/>
      <c r="J2" s="340"/>
    </row>
    <row r="3" spans="2:10" ht="18" x14ac:dyDescent="0.35">
      <c r="B3" s="341" t="s">
        <v>385</v>
      </c>
      <c r="C3" s="341"/>
      <c r="D3" s="341"/>
      <c r="E3" s="341"/>
      <c r="F3" s="341"/>
      <c r="G3" s="341"/>
      <c r="H3" s="341"/>
      <c r="I3" s="341"/>
      <c r="J3" s="341"/>
    </row>
    <row r="4" spans="2:10" ht="9.6" customHeight="1" x14ac:dyDescent="0.35">
      <c r="B4" s="7"/>
      <c r="C4" s="7"/>
      <c r="D4" s="7"/>
      <c r="E4" s="7"/>
      <c r="F4" s="7"/>
      <c r="G4" s="7"/>
      <c r="H4" s="7"/>
      <c r="I4" s="7"/>
    </row>
    <row r="5" spans="2:10" ht="9.6" customHeight="1" thickBot="1" x14ac:dyDescent="0.35"/>
    <row r="6" spans="2:10" x14ac:dyDescent="0.3">
      <c r="B6" s="342" t="s">
        <v>0</v>
      </c>
      <c r="C6" s="344" t="s">
        <v>1</v>
      </c>
      <c r="D6" s="344"/>
      <c r="E6" s="344"/>
      <c r="F6" s="346" t="s">
        <v>2</v>
      </c>
      <c r="G6" s="347"/>
      <c r="H6" s="348" t="s">
        <v>386</v>
      </c>
      <c r="I6" s="336" t="s">
        <v>387</v>
      </c>
      <c r="J6" s="350" t="s">
        <v>388</v>
      </c>
    </row>
    <row r="7" spans="2:10" x14ac:dyDescent="0.3">
      <c r="B7" s="343"/>
      <c r="C7" s="345"/>
      <c r="D7" s="345"/>
      <c r="E7" s="345"/>
      <c r="F7" s="3" t="s">
        <v>107</v>
      </c>
      <c r="G7" s="2" t="s">
        <v>3</v>
      </c>
      <c r="H7" s="349"/>
      <c r="I7" s="337"/>
      <c r="J7" s="351"/>
    </row>
    <row r="8" spans="2:10" ht="15" thickBot="1" x14ac:dyDescent="0.35">
      <c r="B8" s="70" t="s">
        <v>7</v>
      </c>
      <c r="C8" s="71" t="s">
        <v>133</v>
      </c>
      <c r="D8" s="72"/>
      <c r="E8" s="73"/>
      <c r="F8" s="74"/>
      <c r="G8" s="74"/>
      <c r="H8" s="74"/>
      <c r="I8" s="122"/>
      <c r="J8" s="123"/>
    </row>
    <row r="9" spans="2:10" x14ac:dyDescent="0.3">
      <c r="B9" s="42"/>
      <c r="C9" s="5" t="s">
        <v>9</v>
      </c>
      <c r="D9" s="43"/>
      <c r="E9" s="4"/>
      <c r="F9" s="22"/>
      <c r="G9" s="22"/>
      <c r="H9" s="22"/>
      <c r="I9" s="124"/>
      <c r="J9" s="125"/>
    </row>
    <row r="10" spans="2:10" x14ac:dyDescent="0.3">
      <c r="B10" s="44">
        <v>1</v>
      </c>
      <c r="C10" s="12" t="s">
        <v>4</v>
      </c>
      <c r="D10" s="29"/>
      <c r="E10" s="13"/>
      <c r="F10" s="41"/>
      <c r="G10" s="41"/>
      <c r="H10" s="41"/>
      <c r="I10" s="126"/>
      <c r="J10" s="125"/>
    </row>
    <row r="11" spans="2:10" x14ac:dyDescent="0.3">
      <c r="B11" s="45"/>
      <c r="C11" s="14"/>
      <c r="D11" s="46" t="s">
        <v>5</v>
      </c>
      <c r="E11" s="15"/>
      <c r="F11" s="22">
        <v>1</v>
      </c>
      <c r="G11" s="22" t="s">
        <v>30</v>
      </c>
      <c r="H11" s="22"/>
      <c r="I11" s="124"/>
      <c r="J11" s="125"/>
    </row>
    <row r="12" spans="2:10" ht="28.8" x14ac:dyDescent="0.3">
      <c r="B12" s="45"/>
      <c r="C12" s="14"/>
      <c r="D12" s="46"/>
      <c r="E12" s="16" t="s">
        <v>141</v>
      </c>
      <c r="F12" s="22"/>
      <c r="G12" s="22"/>
      <c r="H12" s="22"/>
      <c r="I12" s="124"/>
      <c r="J12" s="125"/>
    </row>
    <row r="13" spans="2:10" ht="43.2" x14ac:dyDescent="0.3">
      <c r="B13" s="45"/>
      <c r="C13" s="14"/>
      <c r="D13" s="46"/>
      <c r="E13" s="87" t="s">
        <v>142</v>
      </c>
      <c r="F13" s="22"/>
      <c r="G13" s="22"/>
      <c r="H13" s="22"/>
      <c r="I13" s="124"/>
      <c r="J13" s="125"/>
    </row>
    <row r="14" spans="2:10" x14ac:dyDescent="0.3">
      <c r="B14" s="45"/>
      <c r="C14" s="14"/>
      <c r="D14" s="47" t="s">
        <v>32</v>
      </c>
      <c r="E14" s="18" t="s">
        <v>6</v>
      </c>
      <c r="F14" s="22">
        <v>1</v>
      </c>
      <c r="G14" s="22" t="s">
        <v>30</v>
      </c>
      <c r="H14" s="22"/>
      <c r="I14" s="124"/>
      <c r="J14" s="125"/>
    </row>
    <row r="15" spans="2:10" ht="88.5" customHeight="1" x14ac:dyDescent="0.3">
      <c r="B15" s="45"/>
      <c r="C15" s="14"/>
      <c r="D15" s="46"/>
      <c r="E15" s="17" t="s">
        <v>143</v>
      </c>
      <c r="F15" s="22"/>
      <c r="G15" s="22"/>
      <c r="H15" s="22"/>
      <c r="I15" s="124"/>
      <c r="J15" s="125"/>
    </row>
    <row r="16" spans="2:10" ht="14.25" customHeight="1" x14ac:dyDescent="0.3">
      <c r="B16" s="45"/>
      <c r="C16" s="14"/>
      <c r="D16" s="46" t="s">
        <v>118</v>
      </c>
      <c r="E16" s="17" t="s">
        <v>129</v>
      </c>
      <c r="F16" s="22">
        <v>1</v>
      </c>
      <c r="G16" s="22" t="s">
        <v>30</v>
      </c>
      <c r="H16" s="22"/>
      <c r="I16" s="124"/>
      <c r="J16" s="125"/>
    </row>
    <row r="17" spans="2:10" x14ac:dyDescent="0.3">
      <c r="B17" s="45"/>
      <c r="C17" s="14"/>
      <c r="D17" s="46"/>
      <c r="E17" s="88" t="s">
        <v>144</v>
      </c>
      <c r="F17" s="22"/>
      <c r="G17" s="22"/>
      <c r="H17" s="22"/>
      <c r="I17" s="124"/>
      <c r="J17" s="127"/>
    </row>
    <row r="18" spans="2:10" x14ac:dyDescent="0.3">
      <c r="B18" s="45"/>
      <c r="C18" s="14"/>
      <c r="D18" s="46"/>
      <c r="E18" s="17" t="s">
        <v>145</v>
      </c>
      <c r="F18" s="22"/>
      <c r="G18" s="22"/>
      <c r="H18" s="22"/>
      <c r="I18" s="124"/>
      <c r="J18" s="125"/>
    </row>
    <row r="19" spans="2:10" x14ac:dyDescent="0.3">
      <c r="B19" s="45"/>
      <c r="C19" s="14"/>
      <c r="D19" s="46"/>
      <c r="E19" s="17" t="s">
        <v>146</v>
      </c>
      <c r="F19" s="22"/>
      <c r="G19" s="22"/>
      <c r="H19" s="22"/>
      <c r="I19" s="124"/>
      <c r="J19" s="125"/>
    </row>
    <row r="20" spans="2:10" x14ac:dyDescent="0.3">
      <c r="B20" s="45"/>
      <c r="C20" s="14"/>
      <c r="D20" s="46"/>
      <c r="E20" s="17" t="s">
        <v>147</v>
      </c>
      <c r="F20" s="22"/>
      <c r="G20" s="22"/>
      <c r="H20" s="22"/>
      <c r="I20" s="124"/>
      <c r="J20" s="125"/>
    </row>
    <row r="21" spans="2:10" x14ac:dyDescent="0.3">
      <c r="B21" s="45"/>
      <c r="C21" s="14"/>
      <c r="D21" s="46"/>
      <c r="E21" s="17" t="s">
        <v>148</v>
      </c>
      <c r="F21" s="22"/>
      <c r="G21" s="22"/>
      <c r="H21" s="22"/>
      <c r="I21" s="124"/>
      <c r="J21" s="125"/>
    </row>
    <row r="22" spans="2:10" x14ac:dyDescent="0.3">
      <c r="B22" s="45"/>
      <c r="C22" s="14"/>
      <c r="D22" s="46"/>
      <c r="E22" s="17" t="s">
        <v>149</v>
      </c>
      <c r="F22" s="22"/>
      <c r="G22" s="22"/>
      <c r="H22" s="22"/>
      <c r="I22" s="124"/>
      <c r="J22" s="125"/>
    </row>
    <row r="23" spans="2:10" x14ac:dyDescent="0.3">
      <c r="B23" s="45"/>
      <c r="C23" s="14"/>
      <c r="D23" s="46"/>
      <c r="E23" s="17" t="s">
        <v>150</v>
      </c>
      <c r="F23" s="22"/>
      <c r="G23" s="22"/>
      <c r="H23" s="22"/>
      <c r="I23" s="124"/>
      <c r="J23" s="125"/>
    </row>
    <row r="24" spans="2:10" x14ac:dyDescent="0.3">
      <c r="B24" s="45"/>
      <c r="C24" s="14"/>
      <c r="D24" s="46"/>
      <c r="E24" s="17" t="s">
        <v>151</v>
      </c>
      <c r="F24" s="22"/>
      <c r="G24" s="22"/>
      <c r="H24" s="22"/>
      <c r="I24" s="124"/>
      <c r="J24" s="125"/>
    </row>
    <row r="25" spans="2:10" x14ac:dyDescent="0.3">
      <c r="B25" s="45"/>
      <c r="C25" s="14"/>
      <c r="D25" s="46"/>
      <c r="E25" s="17" t="s">
        <v>152</v>
      </c>
      <c r="F25" s="22"/>
      <c r="G25" s="22"/>
      <c r="H25" s="22"/>
      <c r="I25" s="124"/>
      <c r="J25" s="125"/>
    </row>
    <row r="26" spans="2:10" x14ac:dyDescent="0.3">
      <c r="B26" s="45"/>
      <c r="C26" s="14"/>
      <c r="D26" s="46"/>
      <c r="E26" s="17" t="s">
        <v>153</v>
      </c>
      <c r="F26" s="22"/>
      <c r="G26" s="22"/>
      <c r="H26" s="22"/>
      <c r="I26" s="124"/>
      <c r="J26" s="125"/>
    </row>
    <row r="27" spans="2:10" x14ac:dyDescent="0.3">
      <c r="B27" s="45"/>
      <c r="C27" s="14"/>
      <c r="D27" s="46"/>
      <c r="E27" s="17" t="s">
        <v>154</v>
      </c>
      <c r="F27" s="22"/>
      <c r="G27" s="22"/>
      <c r="H27" s="22"/>
      <c r="I27" s="124"/>
      <c r="J27" s="125"/>
    </row>
    <row r="28" spans="2:10" x14ac:dyDescent="0.3">
      <c r="B28" s="45"/>
      <c r="C28" s="14"/>
      <c r="D28" s="46"/>
      <c r="E28" s="17" t="s">
        <v>155</v>
      </c>
      <c r="F28" s="22"/>
      <c r="G28" s="22"/>
      <c r="H28" s="22"/>
      <c r="I28" s="124"/>
      <c r="J28" s="125"/>
    </row>
    <row r="29" spans="2:10" x14ac:dyDescent="0.3">
      <c r="B29" s="45"/>
      <c r="C29" s="14"/>
      <c r="D29" s="46"/>
      <c r="E29" s="17" t="s">
        <v>156</v>
      </c>
      <c r="F29" s="22"/>
      <c r="G29" s="22"/>
      <c r="H29" s="22"/>
      <c r="I29" s="124"/>
      <c r="J29" s="125"/>
    </row>
    <row r="30" spans="2:10" x14ac:dyDescent="0.3">
      <c r="B30" s="45"/>
      <c r="C30" s="14"/>
      <c r="D30" s="46"/>
      <c r="E30" s="17"/>
      <c r="F30" s="22"/>
      <c r="G30" s="22"/>
      <c r="H30" s="22"/>
      <c r="I30" s="124"/>
      <c r="J30" s="125"/>
    </row>
    <row r="31" spans="2:10" x14ac:dyDescent="0.3">
      <c r="B31" s="45"/>
      <c r="C31" s="14"/>
      <c r="D31" s="46"/>
      <c r="E31" s="88" t="s">
        <v>157</v>
      </c>
      <c r="F31" s="22"/>
      <c r="G31" s="22"/>
      <c r="H31" s="22"/>
      <c r="I31" s="124"/>
      <c r="J31" s="125"/>
    </row>
    <row r="32" spans="2:10" x14ac:dyDescent="0.3">
      <c r="B32" s="45"/>
      <c r="C32" s="14"/>
      <c r="D32" s="46"/>
      <c r="E32" s="17" t="s">
        <v>158</v>
      </c>
      <c r="F32" s="22"/>
      <c r="G32" s="22"/>
      <c r="H32" s="22"/>
      <c r="I32" s="124"/>
      <c r="J32" s="125"/>
    </row>
    <row r="33" spans="2:10" x14ac:dyDescent="0.3">
      <c r="B33" s="45"/>
      <c r="C33" s="14"/>
      <c r="D33" s="46"/>
      <c r="E33" s="17" t="s">
        <v>159</v>
      </c>
      <c r="F33" s="22"/>
      <c r="G33" s="22"/>
      <c r="H33" s="22"/>
      <c r="I33" s="124"/>
      <c r="J33" s="125"/>
    </row>
    <row r="34" spans="2:10" x14ac:dyDescent="0.3">
      <c r="B34" s="45"/>
      <c r="C34" s="14"/>
      <c r="D34" s="46"/>
      <c r="E34" s="17" t="s">
        <v>160</v>
      </c>
      <c r="F34" s="22"/>
      <c r="G34" s="22"/>
      <c r="H34" s="22"/>
      <c r="I34" s="124"/>
      <c r="J34" s="125"/>
    </row>
    <row r="35" spans="2:10" x14ac:dyDescent="0.3">
      <c r="B35" s="45"/>
      <c r="C35" s="14"/>
      <c r="D35" s="46"/>
      <c r="E35" s="17" t="s">
        <v>161</v>
      </c>
      <c r="F35" s="22"/>
      <c r="G35" s="22"/>
      <c r="H35" s="22"/>
      <c r="I35" s="124"/>
      <c r="J35" s="125"/>
    </row>
    <row r="36" spans="2:10" x14ac:dyDescent="0.3">
      <c r="B36" s="45"/>
      <c r="C36" s="14"/>
      <c r="D36" s="46"/>
      <c r="E36" s="17" t="s">
        <v>162</v>
      </c>
      <c r="F36" s="22"/>
      <c r="G36" s="22"/>
      <c r="H36" s="22"/>
      <c r="I36" s="124"/>
      <c r="J36" s="125"/>
    </row>
    <row r="37" spans="2:10" x14ac:dyDescent="0.3">
      <c r="B37" s="45"/>
      <c r="C37" s="14"/>
      <c r="D37" s="46"/>
      <c r="E37" s="17" t="s">
        <v>163</v>
      </c>
      <c r="F37" s="22"/>
      <c r="G37" s="22"/>
      <c r="H37" s="22"/>
      <c r="I37" s="124"/>
      <c r="J37" s="125"/>
    </row>
    <row r="38" spans="2:10" x14ac:dyDescent="0.3">
      <c r="B38" s="45"/>
      <c r="C38" s="14"/>
      <c r="D38" s="46"/>
      <c r="E38" s="17" t="s">
        <v>164</v>
      </c>
      <c r="F38" s="22"/>
      <c r="G38" s="22"/>
      <c r="H38" s="22"/>
      <c r="I38" s="124"/>
      <c r="J38" s="125"/>
    </row>
    <row r="39" spans="2:10" x14ac:dyDescent="0.3">
      <c r="B39" s="45"/>
      <c r="C39" s="14"/>
      <c r="D39" s="46"/>
      <c r="E39" s="17" t="s">
        <v>165</v>
      </c>
      <c r="F39" s="22"/>
      <c r="G39" s="22"/>
      <c r="H39" s="22"/>
      <c r="I39" s="124"/>
      <c r="J39" s="125"/>
    </row>
    <row r="40" spans="2:10" x14ac:dyDescent="0.3">
      <c r="B40" s="45"/>
      <c r="C40" s="14"/>
      <c r="D40" s="46"/>
      <c r="E40" s="17" t="s">
        <v>166</v>
      </c>
      <c r="F40" s="22"/>
      <c r="G40" s="22"/>
      <c r="H40" s="22"/>
      <c r="I40" s="124"/>
      <c r="J40" s="125"/>
    </row>
    <row r="41" spans="2:10" x14ac:dyDescent="0.3">
      <c r="B41" s="45"/>
      <c r="C41" s="14"/>
      <c r="D41" s="46"/>
      <c r="E41" s="17" t="s">
        <v>167</v>
      </c>
      <c r="F41" s="22"/>
      <c r="G41" s="22"/>
      <c r="H41" s="22"/>
      <c r="I41" s="124"/>
      <c r="J41" s="125"/>
    </row>
    <row r="42" spans="2:10" x14ac:dyDescent="0.3">
      <c r="B42" s="45"/>
      <c r="C42" s="14"/>
      <c r="D42" s="46"/>
      <c r="E42" s="17" t="s">
        <v>168</v>
      </c>
      <c r="F42" s="22"/>
      <c r="G42" s="22"/>
      <c r="H42" s="22"/>
      <c r="I42" s="124"/>
      <c r="J42" s="125"/>
    </row>
    <row r="43" spans="2:10" x14ac:dyDescent="0.3">
      <c r="B43" s="45"/>
      <c r="C43" s="14"/>
      <c r="D43" s="46"/>
      <c r="E43" s="17" t="s">
        <v>169</v>
      </c>
      <c r="F43" s="22"/>
      <c r="G43" s="22"/>
      <c r="H43" s="22"/>
      <c r="I43" s="124"/>
      <c r="J43" s="125"/>
    </row>
    <row r="44" spans="2:10" x14ac:dyDescent="0.3">
      <c r="B44" s="45"/>
      <c r="C44" s="14"/>
      <c r="D44" s="46"/>
      <c r="E44" s="17"/>
      <c r="F44" s="22"/>
      <c r="G44" s="22"/>
      <c r="H44" s="22"/>
      <c r="I44" s="124"/>
      <c r="J44" s="125"/>
    </row>
    <row r="45" spans="2:10" x14ac:dyDescent="0.3">
      <c r="B45" s="44">
        <v>2</v>
      </c>
      <c r="C45" s="12" t="s">
        <v>33</v>
      </c>
      <c r="D45" s="28"/>
      <c r="E45" s="17"/>
      <c r="F45" s="22">
        <v>1</v>
      </c>
      <c r="G45" s="22" t="s">
        <v>30</v>
      </c>
      <c r="H45" s="22"/>
      <c r="I45" s="124"/>
      <c r="J45" s="125"/>
    </row>
    <row r="46" spans="2:10" x14ac:dyDescent="0.3">
      <c r="B46" s="44"/>
      <c r="C46" s="12"/>
      <c r="D46" s="155" t="s">
        <v>18</v>
      </c>
      <c r="E46" s="17" t="s">
        <v>170</v>
      </c>
      <c r="F46" s="22"/>
      <c r="G46" s="22"/>
      <c r="H46" s="23"/>
      <c r="I46" s="128"/>
      <c r="J46" s="125"/>
    </row>
    <row r="47" spans="2:10" x14ac:dyDescent="0.3">
      <c r="B47" s="44"/>
      <c r="C47" s="12"/>
      <c r="D47" s="155" t="s">
        <v>18</v>
      </c>
      <c r="E47" s="17" t="s">
        <v>171</v>
      </c>
      <c r="F47" s="22"/>
      <c r="G47" s="22"/>
      <c r="H47" s="23"/>
      <c r="I47" s="128"/>
      <c r="J47" s="125"/>
    </row>
    <row r="48" spans="2:10" x14ac:dyDescent="0.3">
      <c r="B48" s="44"/>
      <c r="C48" s="12"/>
      <c r="D48" s="155" t="s">
        <v>18</v>
      </c>
      <c r="E48" s="17" t="s">
        <v>172</v>
      </c>
      <c r="F48" s="22"/>
      <c r="G48" s="22"/>
      <c r="H48" s="23"/>
      <c r="I48" s="128"/>
      <c r="J48" s="125"/>
    </row>
    <row r="49" spans="2:10" x14ac:dyDescent="0.3">
      <c r="B49" s="44"/>
      <c r="C49" s="12"/>
      <c r="D49" s="155" t="s">
        <v>18</v>
      </c>
      <c r="E49" s="17" t="s">
        <v>173</v>
      </c>
      <c r="F49" s="22"/>
      <c r="G49" s="22"/>
      <c r="H49" s="23"/>
      <c r="I49" s="128"/>
      <c r="J49" s="125"/>
    </row>
    <row r="50" spans="2:10" x14ac:dyDescent="0.3">
      <c r="B50" s="44"/>
      <c r="C50" s="12"/>
      <c r="D50" s="155" t="s">
        <v>18</v>
      </c>
      <c r="E50" s="17" t="s">
        <v>174</v>
      </c>
      <c r="F50" s="22"/>
      <c r="G50" s="22"/>
      <c r="H50" s="23"/>
      <c r="I50" s="128"/>
      <c r="J50" s="125"/>
    </row>
    <row r="51" spans="2:10" x14ac:dyDescent="0.3">
      <c r="B51" s="44"/>
      <c r="C51" s="12"/>
      <c r="D51" s="155" t="s">
        <v>18</v>
      </c>
      <c r="E51" s="17" t="s">
        <v>175</v>
      </c>
      <c r="F51" s="22"/>
      <c r="G51" s="22"/>
      <c r="H51" s="23"/>
      <c r="I51" s="128"/>
      <c r="J51" s="125"/>
    </row>
    <row r="52" spans="2:10" x14ac:dyDescent="0.3">
      <c r="B52" s="44"/>
      <c r="C52" s="12"/>
      <c r="D52" s="155" t="s">
        <v>18</v>
      </c>
      <c r="E52" s="17" t="s">
        <v>176</v>
      </c>
      <c r="F52" s="22"/>
      <c r="G52" s="22"/>
      <c r="H52" s="23"/>
      <c r="I52" s="128"/>
      <c r="J52" s="125"/>
    </row>
    <row r="53" spans="2:10" x14ac:dyDescent="0.3">
      <c r="B53" s="44"/>
      <c r="C53" s="12"/>
      <c r="D53" s="155" t="s">
        <v>18</v>
      </c>
      <c r="E53" s="17" t="s">
        <v>177</v>
      </c>
      <c r="F53" s="22"/>
      <c r="G53" s="22"/>
      <c r="H53" s="23"/>
      <c r="I53" s="128"/>
      <c r="J53" s="125"/>
    </row>
    <row r="54" spans="2:10" x14ac:dyDescent="0.3">
      <c r="B54" s="44"/>
      <c r="C54" s="12"/>
      <c r="D54" s="155" t="s">
        <v>18</v>
      </c>
      <c r="E54" s="17" t="s">
        <v>178</v>
      </c>
      <c r="F54" s="22"/>
      <c r="G54" s="22"/>
      <c r="H54" s="23"/>
      <c r="I54" s="128"/>
      <c r="J54" s="125"/>
    </row>
    <row r="55" spans="2:10" x14ac:dyDescent="0.3">
      <c r="B55" s="44"/>
      <c r="C55" s="12"/>
      <c r="D55" s="155" t="s">
        <v>18</v>
      </c>
      <c r="E55" s="17" t="s">
        <v>179</v>
      </c>
      <c r="F55" s="22"/>
      <c r="G55" s="22"/>
      <c r="H55" s="23"/>
      <c r="I55" s="128"/>
      <c r="J55" s="125"/>
    </row>
    <row r="56" spans="2:10" x14ac:dyDescent="0.3">
      <c r="B56" s="44"/>
      <c r="C56" s="12"/>
      <c r="D56" s="155" t="s">
        <v>18</v>
      </c>
      <c r="E56" s="17" t="s">
        <v>180</v>
      </c>
      <c r="F56" s="22"/>
      <c r="G56" s="22"/>
      <c r="H56" s="23"/>
      <c r="I56" s="128"/>
      <c r="J56" s="125"/>
    </row>
    <row r="57" spans="2:10" x14ac:dyDescent="0.3">
      <c r="B57" s="44"/>
      <c r="C57" s="12"/>
      <c r="D57" s="155" t="s">
        <v>18</v>
      </c>
      <c r="E57" s="17" t="s">
        <v>181</v>
      </c>
      <c r="F57" s="22"/>
      <c r="G57" s="22"/>
      <c r="H57" s="23"/>
      <c r="I57" s="128"/>
      <c r="J57" s="125"/>
    </row>
    <row r="58" spans="2:10" x14ac:dyDescent="0.3">
      <c r="B58" s="45"/>
      <c r="C58" s="14"/>
      <c r="D58" s="27"/>
      <c r="E58" s="17"/>
      <c r="F58" s="22"/>
      <c r="G58" s="22"/>
      <c r="H58" s="22"/>
      <c r="I58" s="124"/>
      <c r="J58" s="125"/>
    </row>
    <row r="59" spans="2:10" x14ac:dyDescent="0.3">
      <c r="B59" s="45"/>
      <c r="C59" s="19" t="s">
        <v>10</v>
      </c>
      <c r="D59" s="27"/>
      <c r="E59" s="15"/>
      <c r="F59" s="22"/>
      <c r="G59" s="22"/>
      <c r="H59" s="25"/>
      <c r="I59" s="129"/>
      <c r="J59" s="125"/>
    </row>
    <row r="60" spans="2:10" x14ac:dyDescent="0.3">
      <c r="B60" s="44">
        <v>3</v>
      </c>
      <c r="C60" s="12" t="s">
        <v>8</v>
      </c>
      <c r="D60" s="29"/>
      <c r="E60" s="15"/>
      <c r="F60" s="22">
        <v>1</v>
      </c>
      <c r="G60" s="22" t="s">
        <v>30</v>
      </c>
      <c r="H60" s="22"/>
      <c r="I60" s="124"/>
      <c r="J60" s="125"/>
    </row>
    <row r="61" spans="2:10" x14ac:dyDescent="0.3">
      <c r="B61" s="44"/>
      <c r="C61" s="12"/>
      <c r="D61" s="155" t="s">
        <v>18</v>
      </c>
      <c r="E61" s="90" t="s">
        <v>182</v>
      </c>
      <c r="F61" s="22"/>
      <c r="G61" s="22"/>
      <c r="H61" s="22"/>
      <c r="I61" s="124"/>
      <c r="J61" s="125"/>
    </row>
    <row r="62" spans="2:10" x14ac:dyDescent="0.3">
      <c r="B62" s="44"/>
      <c r="C62" s="12"/>
      <c r="D62" s="155" t="s">
        <v>18</v>
      </c>
      <c r="E62" s="90" t="s">
        <v>183</v>
      </c>
      <c r="F62" s="22"/>
      <c r="G62" s="22"/>
      <c r="H62" s="22"/>
      <c r="I62" s="124"/>
      <c r="J62" s="125"/>
    </row>
    <row r="63" spans="2:10" x14ac:dyDescent="0.3">
      <c r="B63" s="45"/>
      <c r="C63" s="14"/>
      <c r="D63" s="156" t="s">
        <v>18</v>
      </c>
      <c r="E63" s="90" t="s">
        <v>184</v>
      </c>
      <c r="F63" s="22"/>
      <c r="G63" s="22"/>
      <c r="H63" s="22"/>
      <c r="I63" s="124"/>
      <c r="J63" s="125"/>
    </row>
    <row r="64" spans="2:10" x14ac:dyDescent="0.3">
      <c r="B64" s="45"/>
      <c r="C64" s="14"/>
      <c r="D64" s="27"/>
      <c r="E64" s="15"/>
      <c r="F64" s="22"/>
      <c r="G64" s="22"/>
      <c r="H64" s="22"/>
      <c r="I64" s="124"/>
      <c r="J64" s="125"/>
    </row>
    <row r="65" spans="2:10" x14ac:dyDescent="0.3">
      <c r="B65" s="44">
        <v>4</v>
      </c>
      <c r="C65" s="12" t="s">
        <v>11</v>
      </c>
      <c r="D65" s="29"/>
      <c r="E65" s="13"/>
      <c r="F65" s="22">
        <v>1</v>
      </c>
      <c r="G65" s="22" t="s">
        <v>30</v>
      </c>
      <c r="H65" s="22"/>
      <c r="I65" s="124"/>
      <c r="J65" s="125"/>
    </row>
    <row r="66" spans="2:10" ht="28.8" x14ac:dyDescent="0.3">
      <c r="B66" s="45"/>
      <c r="C66" s="14"/>
      <c r="D66" s="27"/>
      <c r="E66" s="91" t="s">
        <v>185</v>
      </c>
      <c r="F66" s="22"/>
      <c r="G66" s="22"/>
      <c r="H66" s="22"/>
      <c r="I66" s="124"/>
      <c r="J66" s="125"/>
    </row>
    <row r="67" spans="2:10" x14ac:dyDescent="0.3">
      <c r="B67" s="45"/>
      <c r="C67" s="14"/>
      <c r="D67" s="27"/>
      <c r="E67" s="91" t="s">
        <v>186</v>
      </c>
      <c r="F67" s="22"/>
      <c r="G67" s="22"/>
      <c r="H67" s="22"/>
      <c r="I67" s="124"/>
      <c r="J67" s="125"/>
    </row>
    <row r="68" spans="2:10" x14ac:dyDescent="0.3">
      <c r="B68" s="45"/>
      <c r="C68" s="14"/>
      <c r="D68" s="27"/>
      <c r="E68" s="20" t="s">
        <v>187</v>
      </c>
      <c r="F68" s="22"/>
      <c r="G68" s="22"/>
      <c r="H68" s="22"/>
      <c r="I68" s="124"/>
      <c r="J68" s="125"/>
    </row>
    <row r="69" spans="2:10" x14ac:dyDescent="0.3">
      <c r="B69" s="45"/>
      <c r="C69" s="14"/>
      <c r="D69" s="27"/>
      <c r="E69" s="20" t="s">
        <v>188</v>
      </c>
      <c r="F69" s="22"/>
      <c r="G69" s="22"/>
      <c r="H69" s="22"/>
      <c r="I69" s="124"/>
      <c r="J69" s="125"/>
    </row>
    <row r="70" spans="2:10" x14ac:dyDescent="0.3">
      <c r="B70" s="45"/>
      <c r="C70" s="14"/>
      <c r="D70" s="27"/>
      <c r="E70" s="20" t="s">
        <v>189</v>
      </c>
      <c r="F70" s="22"/>
      <c r="G70" s="22"/>
      <c r="H70" s="22"/>
      <c r="I70" s="124"/>
      <c r="J70" s="125"/>
    </row>
    <row r="71" spans="2:10" ht="28.8" x14ac:dyDescent="0.3">
      <c r="B71" s="45"/>
      <c r="C71" s="14"/>
      <c r="D71" s="27"/>
      <c r="E71" s="20" t="s">
        <v>190</v>
      </c>
      <c r="F71" s="22"/>
      <c r="G71" s="22"/>
      <c r="H71" s="22"/>
      <c r="I71" s="124"/>
      <c r="J71" s="125"/>
    </row>
    <row r="72" spans="2:10" ht="28.8" x14ac:dyDescent="0.3">
      <c r="B72" s="45"/>
      <c r="C72" s="14"/>
      <c r="D72" s="27"/>
      <c r="E72" s="20" t="s">
        <v>191</v>
      </c>
      <c r="F72" s="22"/>
      <c r="G72" s="22"/>
      <c r="H72" s="22"/>
      <c r="I72" s="124"/>
      <c r="J72" s="125"/>
    </row>
    <row r="73" spans="2:10" ht="28.8" x14ac:dyDescent="0.3">
      <c r="B73" s="45"/>
      <c r="C73" s="14"/>
      <c r="D73" s="27"/>
      <c r="E73" s="20" t="s">
        <v>192</v>
      </c>
      <c r="F73" s="22"/>
      <c r="G73" s="22"/>
      <c r="H73" s="22"/>
      <c r="I73" s="124"/>
      <c r="J73" s="125"/>
    </row>
    <row r="74" spans="2:10" x14ac:dyDescent="0.3">
      <c r="B74" s="45"/>
      <c r="C74" s="14"/>
      <c r="D74" s="27"/>
      <c r="E74" s="20" t="s">
        <v>193</v>
      </c>
      <c r="F74" s="22"/>
      <c r="G74" s="22"/>
      <c r="H74" s="22"/>
      <c r="I74" s="124"/>
      <c r="J74" s="125"/>
    </row>
    <row r="75" spans="2:10" x14ac:dyDescent="0.3">
      <c r="B75" s="45"/>
      <c r="C75" s="14"/>
      <c r="D75" s="27"/>
      <c r="E75" s="20" t="s">
        <v>194</v>
      </c>
      <c r="F75" s="22"/>
      <c r="G75" s="22"/>
      <c r="H75" s="22"/>
      <c r="I75" s="124"/>
      <c r="J75" s="125"/>
    </row>
    <row r="76" spans="2:10" x14ac:dyDescent="0.3">
      <c r="B76" s="45"/>
      <c r="C76" s="14"/>
      <c r="D76" s="27"/>
      <c r="E76" s="20" t="s">
        <v>195</v>
      </c>
      <c r="F76" s="22"/>
      <c r="G76" s="22"/>
      <c r="H76" s="22"/>
      <c r="I76" s="124"/>
      <c r="J76" s="125"/>
    </row>
    <row r="77" spans="2:10" x14ac:dyDescent="0.3">
      <c r="B77" s="45"/>
      <c r="C77" s="14"/>
      <c r="D77" s="27"/>
      <c r="E77" s="20" t="s">
        <v>196</v>
      </c>
      <c r="F77" s="22"/>
      <c r="G77" s="22"/>
      <c r="H77" s="22"/>
      <c r="I77" s="124"/>
      <c r="J77" s="125"/>
    </row>
    <row r="78" spans="2:10" x14ac:dyDescent="0.3">
      <c r="B78" s="45"/>
      <c r="C78" s="14"/>
      <c r="D78" s="27"/>
      <c r="E78" s="20" t="s">
        <v>197</v>
      </c>
      <c r="F78" s="22"/>
      <c r="G78" s="22"/>
      <c r="H78" s="22"/>
      <c r="I78" s="124"/>
      <c r="J78" s="125"/>
    </row>
    <row r="79" spans="2:10" x14ac:dyDescent="0.3">
      <c r="B79" s="45"/>
      <c r="C79" s="14"/>
      <c r="D79" s="27"/>
      <c r="E79" s="20" t="s">
        <v>198</v>
      </c>
      <c r="F79" s="22"/>
      <c r="G79" s="22"/>
      <c r="H79" s="22"/>
      <c r="I79" s="124"/>
      <c r="J79" s="125"/>
    </row>
    <row r="80" spans="2:10" x14ac:dyDescent="0.3">
      <c r="B80" s="45"/>
      <c r="C80" s="14"/>
      <c r="D80" s="27"/>
      <c r="E80" s="20" t="s">
        <v>199</v>
      </c>
      <c r="F80" s="22"/>
      <c r="G80" s="22"/>
      <c r="H80" s="22"/>
      <c r="I80" s="124"/>
      <c r="J80" s="125"/>
    </row>
    <row r="81" spans="2:10" x14ac:dyDescent="0.3">
      <c r="B81" s="45"/>
      <c r="C81" s="14"/>
      <c r="D81" s="27"/>
      <c r="E81" s="20" t="s">
        <v>200</v>
      </c>
      <c r="F81" s="22"/>
      <c r="G81" s="22"/>
      <c r="H81" s="22"/>
      <c r="I81" s="124"/>
      <c r="J81" s="125"/>
    </row>
    <row r="82" spans="2:10" x14ac:dyDescent="0.3">
      <c r="B82" s="45"/>
      <c r="C82" s="14"/>
      <c r="D82" s="27"/>
      <c r="E82" s="20" t="s">
        <v>201</v>
      </c>
      <c r="F82" s="22"/>
      <c r="G82" s="22"/>
      <c r="H82" s="22"/>
      <c r="I82" s="124"/>
      <c r="J82" s="125"/>
    </row>
    <row r="83" spans="2:10" x14ac:dyDescent="0.3">
      <c r="B83" s="45"/>
      <c r="C83" s="14"/>
      <c r="D83" s="27"/>
      <c r="E83" s="20" t="s">
        <v>202</v>
      </c>
      <c r="F83" s="22"/>
      <c r="G83" s="22"/>
      <c r="H83" s="22"/>
      <c r="I83" s="124"/>
      <c r="J83" s="125"/>
    </row>
    <row r="84" spans="2:10" x14ac:dyDescent="0.3">
      <c r="B84" s="45"/>
      <c r="C84" s="14"/>
      <c r="D84" s="27"/>
      <c r="E84" s="20" t="s">
        <v>203</v>
      </c>
      <c r="F84" s="22"/>
      <c r="G84" s="22"/>
      <c r="H84" s="22"/>
      <c r="I84" s="124"/>
      <c r="J84" s="125"/>
    </row>
    <row r="85" spans="2:10" x14ac:dyDescent="0.3">
      <c r="B85" s="45"/>
      <c r="C85" s="14"/>
      <c r="D85" s="27"/>
      <c r="E85" s="20" t="s">
        <v>204</v>
      </c>
      <c r="F85" s="22"/>
      <c r="G85" s="22"/>
      <c r="H85" s="22"/>
      <c r="I85" s="124"/>
      <c r="J85" s="125"/>
    </row>
    <row r="86" spans="2:10" x14ac:dyDescent="0.3">
      <c r="B86" s="45"/>
      <c r="C86" s="14"/>
      <c r="D86" s="27"/>
      <c r="E86" s="20" t="s">
        <v>205</v>
      </c>
      <c r="F86" s="22"/>
      <c r="G86" s="22"/>
      <c r="H86" s="22"/>
      <c r="I86" s="124"/>
      <c r="J86" s="125"/>
    </row>
    <row r="87" spans="2:10" x14ac:dyDescent="0.3">
      <c r="B87" s="45"/>
      <c r="C87" s="14"/>
      <c r="D87" s="27"/>
      <c r="E87" s="20" t="s">
        <v>206</v>
      </c>
      <c r="F87" s="22"/>
      <c r="G87" s="22"/>
      <c r="H87" s="22"/>
      <c r="I87" s="124"/>
      <c r="J87" s="125"/>
    </row>
    <row r="88" spans="2:10" x14ac:dyDescent="0.3">
      <c r="B88" s="45"/>
      <c r="C88" s="14"/>
      <c r="D88" s="27"/>
      <c r="E88" s="20" t="s">
        <v>207</v>
      </c>
      <c r="F88" s="22"/>
      <c r="G88" s="22"/>
      <c r="H88" s="22"/>
      <c r="I88" s="124"/>
      <c r="J88" s="125"/>
    </row>
    <row r="89" spans="2:10" x14ac:dyDescent="0.3">
      <c r="B89" s="45"/>
      <c r="C89" s="14"/>
      <c r="D89" s="27"/>
      <c r="E89" s="20" t="s">
        <v>208</v>
      </c>
      <c r="F89" s="22"/>
      <c r="G89" s="22"/>
      <c r="H89" s="22"/>
      <c r="I89" s="124"/>
      <c r="J89" s="125"/>
    </row>
    <row r="90" spans="2:10" x14ac:dyDescent="0.3">
      <c r="B90" s="45"/>
      <c r="C90" s="14"/>
      <c r="D90" s="27"/>
      <c r="E90" s="20" t="s">
        <v>209</v>
      </c>
      <c r="F90" s="22"/>
      <c r="G90" s="22"/>
      <c r="H90" s="22"/>
      <c r="I90" s="124"/>
      <c r="J90" s="125"/>
    </row>
    <row r="91" spans="2:10" x14ac:dyDescent="0.3">
      <c r="B91" s="45"/>
      <c r="C91" s="14"/>
      <c r="D91" s="27"/>
      <c r="E91" s="20" t="s">
        <v>210</v>
      </c>
      <c r="F91" s="22"/>
      <c r="G91" s="22"/>
      <c r="H91" s="22"/>
      <c r="I91" s="124"/>
      <c r="J91" s="125"/>
    </row>
    <row r="92" spans="2:10" x14ac:dyDescent="0.3">
      <c r="B92" s="45"/>
      <c r="C92" s="14"/>
      <c r="D92" s="27"/>
      <c r="E92" s="20" t="s">
        <v>211</v>
      </c>
      <c r="F92" s="22"/>
      <c r="G92" s="22"/>
      <c r="H92" s="22"/>
      <c r="I92" s="124"/>
      <c r="J92" s="125"/>
    </row>
    <row r="93" spans="2:10" x14ac:dyDescent="0.3">
      <c r="B93" s="45"/>
      <c r="C93" s="14"/>
      <c r="D93" s="27"/>
      <c r="E93" s="20" t="s">
        <v>212</v>
      </c>
      <c r="F93" s="22"/>
      <c r="G93" s="22"/>
      <c r="H93" s="22"/>
      <c r="I93" s="124"/>
      <c r="J93" s="125"/>
    </row>
    <row r="94" spans="2:10" x14ac:dyDescent="0.3">
      <c r="B94" s="45"/>
      <c r="C94" s="14"/>
      <c r="D94" s="27"/>
      <c r="E94" s="20" t="s">
        <v>213</v>
      </c>
      <c r="F94" s="22"/>
      <c r="G94" s="22"/>
      <c r="H94" s="22"/>
      <c r="I94" s="124"/>
      <c r="J94" s="125"/>
    </row>
    <row r="95" spans="2:10" x14ac:dyDescent="0.3">
      <c r="B95" s="45"/>
      <c r="C95" s="14"/>
      <c r="D95" s="27"/>
      <c r="E95" s="20" t="s">
        <v>214</v>
      </c>
      <c r="F95" s="22"/>
      <c r="G95" s="22"/>
      <c r="H95" s="22"/>
      <c r="I95" s="124"/>
      <c r="J95" s="125"/>
    </row>
    <row r="96" spans="2:10" x14ac:dyDescent="0.3">
      <c r="B96" s="45"/>
      <c r="C96" s="14"/>
      <c r="D96" s="27"/>
      <c r="E96" s="20" t="s">
        <v>215</v>
      </c>
      <c r="F96" s="22"/>
      <c r="G96" s="22"/>
      <c r="H96" s="22"/>
      <c r="I96" s="124"/>
      <c r="J96" s="125"/>
    </row>
    <row r="97" spans="2:10" ht="28.8" x14ac:dyDescent="0.3">
      <c r="B97" s="45"/>
      <c r="C97" s="14"/>
      <c r="D97" s="27"/>
      <c r="E97" s="20" t="s">
        <v>216</v>
      </c>
      <c r="F97" s="22"/>
      <c r="G97" s="22"/>
      <c r="H97" s="22"/>
      <c r="I97" s="124"/>
      <c r="J97" s="125"/>
    </row>
    <row r="98" spans="2:10" x14ac:dyDescent="0.3">
      <c r="B98" s="45"/>
      <c r="C98" s="14"/>
      <c r="D98" s="27"/>
      <c r="E98" s="20" t="s">
        <v>217</v>
      </c>
      <c r="F98" s="22"/>
      <c r="G98" s="22"/>
      <c r="H98" s="22"/>
      <c r="I98" s="124"/>
      <c r="J98" s="125"/>
    </row>
    <row r="99" spans="2:10" x14ac:dyDescent="0.3">
      <c r="B99" s="45"/>
      <c r="C99" s="14"/>
      <c r="D99" s="27"/>
      <c r="E99" s="20" t="s">
        <v>218</v>
      </c>
      <c r="F99" s="22"/>
      <c r="G99" s="22"/>
      <c r="H99" s="22"/>
      <c r="I99" s="124"/>
      <c r="J99" s="125"/>
    </row>
    <row r="100" spans="2:10" x14ac:dyDescent="0.3">
      <c r="B100" s="45"/>
      <c r="C100" s="14"/>
      <c r="D100" s="27"/>
      <c r="E100" s="20" t="s">
        <v>219</v>
      </c>
      <c r="F100" s="22"/>
      <c r="G100" s="22"/>
      <c r="H100" s="22"/>
      <c r="I100" s="124"/>
      <c r="J100" s="125"/>
    </row>
    <row r="101" spans="2:10" x14ac:dyDescent="0.3">
      <c r="B101" s="45"/>
      <c r="C101" s="14"/>
      <c r="D101" s="27"/>
      <c r="E101" s="20" t="s">
        <v>220</v>
      </c>
      <c r="F101" s="22"/>
      <c r="G101" s="22"/>
      <c r="H101" s="22"/>
      <c r="I101" s="124"/>
      <c r="J101" s="125"/>
    </row>
    <row r="102" spans="2:10" x14ac:dyDescent="0.3">
      <c r="B102" s="45"/>
      <c r="C102" s="14"/>
      <c r="D102" s="27"/>
      <c r="E102" s="20" t="s">
        <v>221</v>
      </c>
      <c r="F102" s="22"/>
      <c r="G102" s="22"/>
      <c r="H102" s="22"/>
      <c r="I102" s="124"/>
      <c r="J102" s="125"/>
    </row>
    <row r="103" spans="2:10" x14ac:dyDescent="0.3">
      <c r="B103" s="45"/>
      <c r="C103" s="14"/>
      <c r="D103" s="27"/>
      <c r="E103" s="20" t="s">
        <v>222</v>
      </c>
      <c r="F103" s="22"/>
      <c r="G103" s="22"/>
      <c r="H103" s="22"/>
      <c r="I103" s="124"/>
      <c r="J103" s="125"/>
    </row>
    <row r="104" spans="2:10" x14ac:dyDescent="0.3">
      <c r="B104" s="45"/>
      <c r="C104" s="14"/>
      <c r="D104" s="27"/>
      <c r="E104" s="20" t="s">
        <v>223</v>
      </c>
      <c r="F104" s="22"/>
      <c r="G104" s="22"/>
      <c r="H104" s="22"/>
      <c r="I104" s="124"/>
      <c r="J104" s="125"/>
    </row>
    <row r="105" spans="2:10" ht="46.95" customHeight="1" x14ac:dyDescent="0.3">
      <c r="B105" s="45"/>
      <c r="C105" s="14"/>
      <c r="D105" s="27"/>
      <c r="E105" s="20" t="s">
        <v>224</v>
      </c>
      <c r="F105" s="22"/>
      <c r="G105" s="22"/>
      <c r="H105" s="22"/>
      <c r="I105" s="124"/>
      <c r="J105" s="125"/>
    </row>
    <row r="106" spans="2:10" ht="14.4" customHeight="1" x14ac:dyDescent="0.3">
      <c r="B106" s="45"/>
      <c r="C106" s="14"/>
      <c r="D106" s="27"/>
      <c r="E106" s="20"/>
      <c r="F106" s="22"/>
      <c r="G106" s="22"/>
      <c r="H106" s="22"/>
      <c r="I106" s="124"/>
      <c r="J106" s="125"/>
    </row>
    <row r="107" spans="2:10" x14ac:dyDescent="0.3">
      <c r="B107" s="44">
        <v>5</v>
      </c>
      <c r="C107" s="12" t="s">
        <v>57</v>
      </c>
      <c r="D107" s="29"/>
      <c r="E107" s="13"/>
      <c r="F107" s="22">
        <v>7</v>
      </c>
      <c r="G107" s="22" t="s">
        <v>30</v>
      </c>
      <c r="H107" s="22"/>
      <c r="I107" s="124"/>
      <c r="J107" s="125"/>
    </row>
    <row r="108" spans="2:10" ht="57.6" x14ac:dyDescent="0.3">
      <c r="B108" s="45"/>
      <c r="C108" s="14"/>
      <c r="D108" s="27"/>
      <c r="E108" s="20" t="s">
        <v>225</v>
      </c>
      <c r="F108" s="22"/>
      <c r="G108" s="22"/>
      <c r="H108" s="22"/>
      <c r="I108" s="124"/>
      <c r="J108" s="125"/>
    </row>
    <row r="109" spans="2:10" x14ac:dyDescent="0.3">
      <c r="B109" s="45"/>
      <c r="C109" s="14"/>
      <c r="D109" s="27"/>
      <c r="E109" s="15"/>
      <c r="F109" s="22"/>
      <c r="G109" s="22"/>
      <c r="H109" s="22"/>
      <c r="I109" s="124"/>
      <c r="J109" s="125"/>
    </row>
    <row r="110" spans="2:10" x14ac:dyDescent="0.3">
      <c r="B110" s="44">
        <v>6</v>
      </c>
      <c r="C110" s="12" t="s">
        <v>108</v>
      </c>
      <c r="D110" s="29"/>
      <c r="E110" s="13"/>
      <c r="F110" s="22">
        <v>1</v>
      </c>
      <c r="G110" s="22" t="s">
        <v>30</v>
      </c>
      <c r="H110" s="22"/>
      <c r="I110" s="124"/>
      <c r="J110" s="125"/>
    </row>
    <row r="111" spans="2:10" x14ac:dyDescent="0.3">
      <c r="B111" s="44"/>
      <c r="C111" s="12"/>
      <c r="D111" s="156" t="s">
        <v>18</v>
      </c>
      <c r="E111" s="92" t="s">
        <v>226</v>
      </c>
      <c r="F111" s="22"/>
      <c r="G111" s="22"/>
      <c r="H111" s="22"/>
      <c r="I111" s="124"/>
      <c r="J111" s="125"/>
    </row>
    <row r="112" spans="2:10" x14ac:dyDescent="0.3">
      <c r="B112" s="44"/>
      <c r="C112" s="12"/>
      <c r="D112" s="156" t="s">
        <v>18</v>
      </c>
      <c r="E112" s="93" t="s">
        <v>227</v>
      </c>
      <c r="F112" s="22"/>
      <c r="G112" s="22"/>
      <c r="H112" s="22"/>
      <c r="I112" s="124"/>
      <c r="J112" s="125"/>
    </row>
    <row r="113" spans="2:10" x14ac:dyDescent="0.3">
      <c r="B113" s="44"/>
      <c r="C113" s="12"/>
      <c r="D113" s="156" t="s">
        <v>18</v>
      </c>
      <c r="E113" s="93" t="s">
        <v>228</v>
      </c>
      <c r="F113" s="22"/>
      <c r="G113" s="22"/>
      <c r="H113" s="22"/>
      <c r="I113" s="124"/>
      <c r="J113" s="125"/>
    </row>
    <row r="114" spans="2:10" x14ac:dyDescent="0.3">
      <c r="B114" s="44"/>
      <c r="C114" s="12"/>
      <c r="D114" s="156" t="s">
        <v>18</v>
      </c>
      <c r="E114" s="93" t="s">
        <v>229</v>
      </c>
      <c r="F114" s="22"/>
      <c r="G114" s="22"/>
      <c r="H114" s="22"/>
      <c r="I114" s="124"/>
      <c r="J114" s="125"/>
    </row>
    <row r="115" spans="2:10" x14ac:dyDescent="0.3">
      <c r="B115" s="44"/>
      <c r="C115" s="12"/>
      <c r="D115" s="156" t="s">
        <v>18</v>
      </c>
      <c r="E115" s="93" t="s">
        <v>230</v>
      </c>
      <c r="F115" s="22"/>
      <c r="G115" s="22"/>
      <c r="H115" s="22"/>
      <c r="I115" s="124"/>
      <c r="J115" s="125"/>
    </row>
    <row r="116" spans="2:10" x14ac:dyDescent="0.3">
      <c r="B116" s="44"/>
      <c r="C116" s="12"/>
      <c r="D116" s="156" t="s">
        <v>18</v>
      </c>
      <c r="E116" s="92" t="s">
        <v>231</v>
      </c>
      <c r="F116" s="22"/>
      <c r="G116" s="22"/>
      <c r="H116" s="22"/>
      <c r="I116" s="124"/>
      <c r="J116" s="125"/>
    </row>
    <row r="117" spans="2:10" x14ac:dyDescent="0.3">
      <c r="B117" s="44"/>
      <c r="C117" s="12"/>
      <c r="D117" s="156" t="s">
        <v>18</v>
      </c>
      <c r="E117" s="92" t="s">
        <v>232</v>
      </c>
      <c r="F117" s="22"/>
      <c r="G117" s="22"/>
      <c r="H117" s="22"/>
      <c r="I117" s="124"/>
      <c r="J117" s="125"/>
    </row>
    <row r="118" spans="2:10" x14ac:dyDescent="0.3">
      <c r="B118" s="44"/>
      <c r="C118" s="12"/>
      <c r="D118" s="156" t="s">
        <v>18</v>
      </c>
      <c r="E118" s="92" t="s">
        <v>233</v>
      </c>
      <c r="F118" s="22"/>
      <c r="G118" s="22"/>
      <c r="H118" s="22"/>
      <c r="I118" s="124"/>
      <c r="J118" s="125"/>
    </row>
    <row r="119" spans="2:10" x14ac:dyDescent="0.3">
      <c r="B119" s="44"/>
      <c r="C119" s="12"/>
      <c r="D119" s="156" t="s">
        <v>18</v>
      </c>
      <c r="E119" s="92" t="s">
        <v>234</v>
      </c>
      <c r="F119" s="22"/>
      <c r="G119" s="22"/>
      <c r="H119" s="22"/>
      <c r="I119" s="124"/>
      <c r="J119" s="125"/>
    </row>
    <row r="120" spans="2:10" x14ac:dyDescent="0.3">
      <c r="B120" s="44"/>
      <c r="C120" s="12"/>
      <c r="D120" s="156" t="s">
        <v>18</v>
      </c>
      <c r="E120" s="92" t="s">
        <v>235</v>
      </c>
      <c r="F120" s="22"/>
      <c r="G120" s="22"/>
      <c r="H120" s="22"/>
      <c r="I120" s="124"/>
      <c r="J120" s="125"/>
    </row>
    <row r="121" spans="2:10" x14ac:dyDescent="0.3">
      <c r="B121" s="44"/>
      <c r="C121" s="12"/>
      <c r="D121" s="156" t="s">
        <v>18</v>
      </c>
      <c r="E121" s="92" t="s">
        <v>236</v>
      </c>
      <c r="F121" s="22"/>
      <c r="G121" s="22"/>
      <c r="H121" s="22"/>
      <c r="I121" s="124"/>
      <c r="J121" s="125"/>
    </row>
    <row r="122" spans="2:10" x14ac:dyDescent="0.3">
      <c r="B122" s="44"/>
      <c r="C122" s="12"/>
      <c r="D122" s="156" t="s">
        <v>18</v>
      </c>
      <c r="E122" s="92" t="s">
        <v>237</v>
      </c>
      <c r="F122" s="22"/>
      <c r="G122" s="22"/>
      <c r="H122" s="22"/>
      <c r="I122" s="124"/>
      <c r="J122" s="125"/>
    </row>
    <row r="123" spans="2:10" x14ac:dyDescent="0.3">
      <c r="B123" s="44"/>
      <c r="C123" s="12"/>
      <c r="D123" s="156" t="s">
        <v>18</v>
      </c>
      <c r="E123" s="18" t="s">
        <v>238</v>
      </c>
      <c r="F123" s="22"/>
      <c r="G123" s="22"/>
      <c r="H123" s="22"/>
      <c r="I123" s="124"/>
      <c r="J123" s="125"/>
    </row>
    <row r="124" spans="2:10" x14ac:dyDescent="0.3">
      <c r="B124" s="45"/>
      <c r="C124" s="14"/>
      <c r="D124" s="27"/>
      <c r="E124" s="15"/>
      <c r="F124" s="22"/>
      <c r="G124" s="22"/>
      <c r="H124" s="22"/>
      <c r="I124" s="124"/>
      <c r="J124" s="125"/>
    </row>
    <row r="125" spans="2:10" x14ac:dyDescent="0.3">
      <c r="B125" s="44">
        <v>7</v>
      </c>
      <c r="C125" s="12" t="s">
        <v>12</v>
      </c>
      <c r="D125" s="29"/>
      <c r="E125" s="13"/>
      <c r="F125" s="22">
        <v>1</v>
      </c>
      <c r="G125" s="22" t="s">
        <v>30</v>
      </c>
      <c r="H125" s="22"/>
      <c r="I125" s="124"/>
      <c r="J125" s="125"/>
    </row>
    <row r="126" spans="2:10" x14ac:dyDescent="0.3">
      <c r="B126" s="44"/>
      <c r="C126" s="12"/>
      <c r="D126" s="156" t="s">
        <v>18</v>
      </c>
      <c r="E126" s="21" t="s">
        <v>239</v>
      </c>
      <c r="F126" s="22"/>
      <c r="G126" s="22"/>
      <c r="H126" s="22"/>
      <c r="I126" s="124"/>
      <c r="J126" s="125"/>
    </row>
    <row r="127" spans="2:10" x14ac:dyDescent="0.3">
      <c r="B127" s="44"/>
      <c r="C127" s="12"/>
      <c r="D127" s="156" t="s">
        <v>18</v>
      </c>
      <c r="E127" s="21" t="s">
        <v>240</v>
      </c>
      <c r="F127" s="22"/>
      <c r="G127" s="22"/>
      <c r="H127" s="22"/>
      <c r="I127" s="124"/>
      <c r="J127" s="125"/>
    </row>
    <row r="128" spans="2:10" x14ac:dyDescent="0.3">
      <c r="B128" s="44"/>
      <c r="C128" s="12"/>
      <c r="D128" s="156" t="s">
        <v>18</v>
      </c>
      <c r="E128" s="21" t="s">
        <v>241</v>
      </c>
      <c r="F128" s="22"/>
      <c r="G128" s="22"/>
      <c r="H128" s="22"/>
      <c r="I128" s="124"/>
      <c r="J128" s="125"/>
    </row>
    <row r="129" spans="2:10" x14ac:dyDescent="0.3">
      <c r="B129" s="44"/>
      <c r="C129" s="12"/>
      <c r="D129" s="156" t="s">
        <v>18</v>
      </c>
      <c r="E129" s="21" t="s">
        <v>242</v>
      </c>
      <c r="F129" s="22"/>
      <c r="G129" s="22"/>
      <c r="H129" s="22"/>
      <c r="I129" s="124"/>
      <c r="J129" s="125"/>
    </row>
    <row r="130" spans="2:10" x14ac:dyDescent="0.3">
      <c r="B130" s="44"/>
      <c r="C130" s="12"/>
      <c r="D130" s="156" t="s">
        <v>18</v>
      </c>
      <c r="E130" s="21" t="s">
        <v>230</v>
      </c>
      <c r="F130" s="22"/>
      <c r="G130" s="22"/>
      <c r="H130" s="22"/>
      <c r="I130" s="124"/>
      <c r="J130" s="125"/>
    </row>
    <row r="131" spans="2:10" x14ac:dyDescent="0.3">
      <c r="B131" s="44"/>
      <c r="C131" s="12"/>
      <c r="D131" s="156" t="s">
        <v>18</v>
      </c>
      <c r="E131" s="21" t="s">
        <v>243</v>
      </c>
      <c r="F131" s="22"/>
      <c r="G131" s="22"/>
      <c r="H131" s="22"/>
      <c r="I131" s="124"/>
      <c r="J131" s="125"/>
    </row>
    <row r="132" spans="2:10" x14ac:dyDescent="0.3">
      <c r="B132" s="45"/>
      <c r="C132" s="14"/>
      <c r="D132" s="27"/>
      <c r="E132" s="21"/>
      <c r="F132" s="22"/>
      <c r="G132" s="22"/>
      <c r="H132" s="22"/>
      <c r="I132" s="124"/>
      <c r="J132" s="125"/>
    </row>
    <row r="133" spans="2:10" x14ac:dyDescent="0.3">
      <c r="B133" s="44">
        <v>8</v>
      </c>
      <c r="C133" s="12" t="s">
        <v>58</v>
      </c>
      <c r="D133" s="29"/>
      <c r="E133" s="24"/>
      <c r="F133" s="23">
        <v>1</v>
      </c>
      <c r="G133" s="23" t="s">
        <v>30</v>
      </c>
      <c r="H133" s="26"/>
      <c r="I133" s="130"/>
      <c r="J133" s="125"/>
    </row>
    <row r="134" spans="2:10" x14ac:dyDescent="0.3">
      <c r="B134" s="45"/>
      <c r="C134" s="14"/>
      <c r="D134" s="27"/>
      <c r="E134" s="16" t="s">
        <v>244</v>
      </c>
      <c r="F134" s="22"/>
      <c r="G134" s="22"/>
      <c r="H134" s="23"/>
      <c r="I134" s="128"/>
      <c r="J134" s="125"/>
    </row>
    <row r="135" spans="2:10" x14ac:dyDescent="0.3">
      <c r="B135" s="45"/>
      <c r="C135" s="14"/>
      <c r="D135" s="27"/>
      <c r="E135" s="16" t="s">
        <v>245</v>
      </c>
      <c r="F135" s="22"/>
      <c r="G135" s="22"/>
      <c r="H135" s="23"/>
      <c r="I135" s="128"/>
      <c r="J135" s="125"/>
    </row>
    <row r="136" spans="2:10" x14ac:dyDescent="0.3">
      <c r="B136" s="45"/>
      <c r="C136" s="14"/>
      <c r="D136" s="27"/>
      <c r="E136" s="16" t="s">
        <v>246</v>
      </c>
      <c r="F136" s="22"/>
      <c r="G136" s="22"/>
      <c r="H136" s="23"/>
      <c r="I136" s="128"/>
      <c r="J136" s="125"/>
    </row>
    <row r="137" spans="2:10" x14ac:dyDescent="0.3">
      <c r="B137" s="45"/>
      <c r="C137" s="14"/>
      <c r="D137" s="27"/>
      <c r="E137" s="16" t="s">
        <v>247</v>
      </c>
      <c r="F137" s="22"/>
      <c r="G137" s="22"/>
      <c r="H137" s="23"/>
      <c r="I137" s="128"/>
      <c r="J137" s="125"/>
    </row>
    <row r="138" spans="2:10" x14ac:dyDescent="0.3">
      <c r="B138" s="45"/>
      <c r="C138" s="14"/>
      <c r="D138" s="27"/>
      <c r="E138" s="16" t="s">
        <v>248</v>
      </c>
      <c r="F138" s="22"/>
      <c r="G138" s="22"/>
      <c r="H138" s="23"/>
      <c r="I138" s="128"/>
      <c r="J138" s="125"/>
    </row>
    <row r="139" spans="2:10" x14ac:dyDescent="0.3">
      <c r="B139" s="45"/>
      <c r="C139" s="14"/>
      <c r="D139" s="27"/>
      <c r="E139" s="16" t="s">
        <v>249</v>
      </c>
      <c r="F139" s="22"/>
      <c r="G139" s="22"/>
      <c r="H139" s="23"/>
      <c r="I139" s="128"/>
      <c r="J139" s="125"/>
    </row>
    <row r="140" spans="2:10" x14ac:dyDescent="0.3">
      <c r="B140" s="45"/>
      <c r="C140" s="14"/>
      <c r="D140" s="27"/>
      <c r="E140" s="16"/>
      <c r="F140" s="22"/>
      <c r="G140" s="22"/>
      <c r="H140" s="23"/>
      <c r="I140" s="128"/>
      <c r="J140" s="125"/>
    </row>
    <row r="141" spans="2:10" x14ac:dyDescent="0.3">
      <c r="B141" s="44">
        <v>9</v>
      </c>
      <c r="C141" s="12" t="s">
        <v>35</v>
      </c>
      <c r="D141" s="28"/>
      <c r="E141" s="17"/>
      <c r="F141" s="22">
        <v>1</v>
      </c>
      <c r="G141" s="22" t="s">
        <v>30</v>
      </c>
      <c r="H141" s="23"/>
      <c r="I141" s="128"/>
      <c r="J141" s="125"/>
    </row>
    <row r="142" spans="2:10" x14ac:dyDescent="0.3">
      <c r="B142" s="44"/>
      <c r="C142" s="12"/>
      <c r="D142" s="155" t="s">
        <v>18</v>
      </c>
      <c r="E142" s="17" t="s">
        <v>170</v>
      </c>
      <c r="F142" s="22"/>
      <c r="G142" s="22"/>
      <c r="H142" s="23"/>
      <c r="I142" s="128"/>
      <c r="J142" s="125"/>
    </row>
    <row r="143" spans="2:10" x14ac:dyDescent="0.3">
      <c r="B143" s="44"/>
      <c r="C143" s="12"/>
      <c r="D143" s="155" t="s">
        <v>18</v>
      </c>
      <c r="E143" s="17" t="s">
        <v>171</v>
      </c>
      <c r="F143" s="22"/>
      <c r="G143" s="22"/>
      <c r="H143" s="23"/>
      <c r="I143" s="128"/>
      <c r="J143" s="125"/>
    </row>
    <row r="144" spans="2:10" x14ac:dyDescent="0.3">
      <c r="B144" s="44"/>
      <c r="C144" s="12"/>
      <c r="D144" s="155" t="s">
        <v>18</v>
      </c>
      <c r="E144" s="17" t="s">
        <v>172</v>
      </c>
      <c r="F144" s="22"/>
      <c r="G144" s="22"/>
      <c r="H144" s="23"/>
      <c r="I144" s="128"/>
      <c r="J144" s="125"/>
    </row>
    <row r="145" spans="2:10" x14ac:dyDescent="0.3">
      <c r="B145" s="44"/>
      <c r="C145" s="12"/>
      <c r="D145" s="155" t="s">
        <v>18</v>
      </c>
      <c r="E145" s="17" t="s">
        <v>173</v>
      </c>
      <c r="F145" s="22"/>
      <c r="G145" s="22"/>
      <c r="H145" s="23"/>
      <c r="I145" s="128"/>
      <c r="J145" s="125"/>
    </row>
    <row r="146" spans="2:10" x14ac:dyDescent="0.3">
      <c r="B146" s="44"/>
      <c r="C146" s="12"/>
      <c r="D146" s="155" t="s">
        <v>18</v>
      </c>
      <c r="E146" s="17" t="s">
        <v>174</v>
      </c>
      <c r="F146" s="22"/>
      <c r="G146" s="22"/>
      <c r="H146" s="23"/>
      <c r="I146" s="128"/>
      <c r="J146" s="125"/>
    </row>
    <row r="147" spans="2:10" x14ac:dyDescent="0.3">
      <c r="B147" s="44"/>
      <c r="C147" s="12"/>
      <c r="D147" s="155" t="s">
        <v>18</v>
      </c>
      <c r="E147" s="17" t="s">
        <v>175</v>
      </c>
      <c r="F147" s="22"/>
      <c r="G147" s="22"/>
      <c r="H147" s="23"/>
      <c r="I147" s="128"/>
      <c r="J147" s="125"/>
    </row>
    <row r="148" spans="2:10" x14ac:dyDescent="0.3">
      <c r="B148" s="44"/>
      <c r="C148" s="12"/>
      <c r="D148" s="155" t="s">
        <v>18</v>
      </c>
      <c r="E148" s="17" t="s">
        <v>176</v>
      </c>
      <c r="F148" s="22"/>
      <c r="G148" s="22"/>
      <c r="H148" s="23"/>
      <c r="I148" s="128"/>
      <c r="J148" s="125"/>
    </row>
    <row r="149" spans="2:10" x14ac:dyDescent="0.3">
      <c r="B149" s="44"/>
      <c r="C149" s="12"/>
      <c r="D149" s="155" t="s">
        <v>18</v>
      </c>
      <c r="E149" s="17" t="s">
        <v>177</v>
      </c>
      <c r="F149" s="22"/>
      <c r="G149" s="22"/>
      <c r="H149" s="23"/>
      <c r="I149" s="128"/>
      <c r="J149" s="125"/>
    </row>
    <row r="150" spans="2:10" x14ac:dyDescent="0.3">
      <c r="B150" s="44"/>
      <c r="C150" s="12"/>
      <c r="D150" s="155" t="s">
        <v>18</v>
      </c>
      <c r="E150" s="17" t="s">
        <v>178</v>
      </c>
      <c r="F150" s="22"/>
      <c r="G150" s="22"/>
      <c r="H150" s="23"/>
      <c r="I150" s="128"/>
      <c r="J150" s="125"/>
    </row>
    <row r="151" spans="2:10" x14ac:dyDescent="0.3">
      <c r="B151" s="44"/>
      <c r="C151" s="12"/>
      <c r="D151" s="155" t="s">
        <v>18</v>
      </c>
      <c r="E151" s="17" t="s">
        <v>179</v>
      </c>
      <c r="F151" s="22"/>
      <c r="G151" s="22"/>
      <c r="H151" s="23"/>
      <c r="I151" s="128"/>
      <c r="J151" s="125"/>
    </row>
    <row r="152" spans="2:10" x14ac:dyDescent="0.3">
      <c r="B152" s="44"/>
      <c r="C152" s="12"/>
      <c r="D152" s="155" t="s">
        <v>18</v>
      </c>
      <c r="E152" s="17" t="s">
        <v>180</v>
      </c>
      <c r="F152" s="22"/>
      <c r="G152" s="22"/>
      <c r="H152" s="23"/>
      <c r="I152" s="128"/>
      <c r="J152" s="125"/>
    </row>
    <row r="153" spans="2:10" x14ac:dyDescent="0.3">
      <c r="B153" s="44"/>
      <c r="C153" s="12"/>
      <c r="D153" s="155" t="s">
        <v>18</v>
      </c>
      <c r="E153" s="17" t="s">
        <v>181</v>
      </c>
      <c r="F153" s="22"/>
      <c r="G153" s="22"/>
      <c r="H153" s="23"/>
      <c r="I153" s="128"/>
      <c r="J153" s="125"/>
    </row>
    <row r="154" spans="2:10" x14ac:dyDescent="0.3">
      <c r="B154" s="44"/>
      <c r="C154" s="12"/>
      <c r="D154" s="28"/>
      <c r="E154" s="17"/>
      <c r="F154" s="22"/>
      <c r="G154" s="22"/>
      <c r="H154" s="23"/>
      <c r="I154" s="128"/>
      <c r="J154" s="125"/>
    </row>
    <row r="155" spans="2:10" x14ac:dyDescent="0.3">
      <c r="B155" s="44">
        <v>10</v>
      </c>
      <c r="C155" s="12" t="s">
        <v>102</v>
      </c>
      <c r="D155" s="27"/>
      <c r="E155" s="17"/>
      <c r="F155" s="23">
        <v>24</v>
      </c>
      <c r="G155" s="23" t="s">
        <v>30</v>
      </c>
      <c r="H155" s="26"/>
      <c r="I155" s="130"/>
      <c r="J155" s="125"/>
    </row>
    <row r="156" spans="2:10" ht="43.2" x14ac:dyDescent="0.3">
      <c r="B156" s="44"/>
      <c r="C156" s="12"/>
      <c r="D156" s="27"/>
      <c r="E156" s="17" t="s">
        <v>250</v>
      </c>
      <c r="F156" s="23"/>
      <c r="G156" s="23"/>
      <c r="H156" s="26"/>
      <c r="I156" s="130"/>
      <c r="J156" s="125"/>
    </row>
    <row r="157" spans="2:10" x14ac:dyDescent="0.3">
      <c r="B157" s="44"/>
      <c r="C157" s="12"/>
      <c r="D157" s="27"/>
      <c r="E157" s="17"/>
      <c r="F157" s="23"/>
      <c r="G157" s="23"/>
      <c r="H157" s="26"/>
      <c r="I157" s="130"/>
      <c r="J157" s="125"/>
    </row>
    <row r="158" spans="2:10" x14ac:dyDescent="0.3">
      <c r="B158" s="44">
        <v>11</v>
      </c>
      <c r="C158" s="12" t="s">
        <v>103</v>
      </c>
      <c r="D158" s="27"/>
      <c r="E158" s="17"/>
      <c r="F158" s="23">
        <v>2</v>
      </c>
      <c r="G158" s="23" t="s">
        <v>30</v>
      </c>
      <c r="H158" s="26"/>
      <c r="I158" s="130"/>
      <c r="J158" s="125"/>
    </row>
    <row r="159" spans="2:10" ht="28.8" x14ac:dyDescent="0.3">
      <c r="B159" s="44"/>
      <c r="C159" s="12"/>
      <c r="D159" s="27"/>
      <c r="E159" s="91" t="s">
        <v>185</v>
      </c>
      <c r="F159" s="23"/>
      <c r="G159" s="23"/>
      <c r="H159" s="26"/>
      <c r="I159" s="130"/>
      <c r="J159" s="125"/>
    </row>
    <row r="160" spans="2:10" x14ac:dyDescent="0.3">
      <c r="B160" s="44"/>
      <c r="C160" s="12"/>
      <c r="D160" s="27"/>
      <c r="E160" s="91" t="s">
        <v>186</v>
      </c>
      <c r="F160" s="23"/>
      <c r="G160" s="23"/>
      <c r="H160" s="26"/>
      <c r="I160" s="130"/>
      <c r="J160" s="125"/>
    </row>
    <row r="161" spans="2:10" x14ac:dyDescent="0.3">
      <c r="B161" s="44"/>
      <c r="C161" s="12"/>
      <c r="D161" s="27"/>
      <c r="E161" s="20" t="s">
        <v>187</v>
      </c>
      <c r="F161" s="23"/>
      <c r="G161" s="23"/>
      <c r="H161" s="26"/>
      <c r="I161" s="130"/>
      <c r="J161" s="125"/>
    </row>
    <row r="162" spans="2:10" x14ac:dyDescent="0.3">
      <c r="B162" s="44"/>
      <c r="C162" s="12"/>
      <c r="D162" s="27"/>
      <c r="E162" s="20" t="s">
        <v>188</v>
      </c>
      <c r="F162" s="23"/>
      <c r="G162" s="23"/>
      <c r="H162" s="26"/>
      <c r="I162" s="130"/>
      <c r="J162" s="125"/>
    </row>
    <row r="163" spans="2:10" x14ac:dyDescent="0.3">
      <c r="B163" s="44"/>
      <c r="C163" s="12"/>
      <c r="D163" s="27"/>
      <c r="E163" s="20" t="s">
        <v>189</v>
      </c>
      <c r="F163" s="23"/>
      <c r="G163" s="23"/>
      <c r="H163" s="26"/>
      <c r="I163" s="130"/>
      <c r="J163" s="125"/>
    </row>
    <row r="164" spans="2:10" ht="28.8" x14ac:dyDescent="0.3">
      <c r="B164" s="44"/>
      <c r="C164" s="12"/>
      <c r="D164" s="27"/>
      <c r="E164" s="20" t="s">
        <v>190</v>
      </c>
      <c r="F164" s="23"/>
      <c r="G164" s="23"/>
      <c r="H164" s="26"/>
      <c r="I164" s="130"/>
      <c r="J164" s="125"/>
    </row>
    <row r="165" spans="2:10" ht="28.8" x14ac:dyDescent="0.3">
      <c r="B165" s="44"/>
      <c r="C165" s="12"/>
      <c r="D165" s="27"/>
      <c r="E165" s="20" t="s">
        <v>191</v>
      </c>
      <c r="F165" s="23"/>
      <c r="G165" s="23"/>
      <c r="H165" s="26"/>
      <c r="I165" s="130"/>
      <c r="J165" s="125"/>
    </row>
    <row r="166" spans="2:10" ht="28.8" x14ac:dyDescent="0.3">
      <c r="B166" s="44"/>
      <c r="C166" s="12"/>
      <c r="D166" s="27"/>
      <c r="E166" s="20" t="s">
        <v>192</v>
      </c>
      <c r="F166" s="23"/>
      <c r="G166" s="23"/>
      <c r="H166" s="26"/>
      <c r="I166" s="130"/>
      <c r="J166" s="125"/>
    </row>
    <row r="167" spans="2:10" x14ac:dyDescent="0.3">
      <c r="B167" s="44"/>
      <c r="C167" s="12"/>
      <c r="D167" s="27"/>
      <c r="E167" s="20" t="s">
        <v>193</v>
      </c>
      <c r="F167" s="23"/>
      <c r="G167" s="23"/>
      <c r="H167" s="26"/>
      <c r="I167" s="130"/>
      <c r="J167" s="125"/>
    </row>
    <row r="168" spans="2:10" x14ac:dyDescent="0.3">
      <c r="B168" s="44"/>
      <c r="C168" s="12"/>
      <c r="D168" s="27"/>
      <c r="E168" s="20" t="s">
        <v>194</v>
      </c>
      <c r="F168" s="23"/>
      <c r="G168" s="23"/>
      <c r="H168" s="26"/>
      <c r="I168" s="130"/>
      <c r="J168" s="125"/>
    </row>
    <row r="169" spans="2:10" x14ac:dyDescent="0.3">
      <c r="B169" s="44"/>
      <c r="C169" s="12"/>
      <c r="D169" s="27"/>
      <c r="E169" s="20" t="s">
        <v>195</v>
      </c>
      <c r="F169" s="23"/>
      <c r="G169" s="23"/>
      <c r="H169" s="26"/>
      <c r="I169" s="130"/>
      <c r="J169" s="125"/>
    </row>
    <row r="170" spans="2:10" x14ac:dyDescent="0.3">
      <c r="B170" s="44"/>
      <c r="C170" s="12"/>
      <c r="D170" s="27"/>
      <c r="E170" s="20" t="s">
        <v>196</v>
      </c>
      <c r="F170" s="23"/>
      <c r="G170" s="23"/>
      <c r="H170" s="26"/>
      <c r="I170" s="130"/>
      <c r="J170" s="125"/>
    </row>
    <row r="171" spans="2:10" x14ac:dyDescent="0.3">
      <c r="B171" s="44"/>
      <c r="C171" s="12"/>
      <c r="D171" s="27"/>
      <c r="E171" s="20" t="s">
        <v>197</v>
      </c>
      <c r="F171" s="23"/>
      <c r="G171" s="23"/>
      <c r="H171" s="26"/>
      <c r="I171" s="130"/>
      <c r="J171" s="125"/>
    </row>
    <row r="172" spans="2:10" x14ac:dyDescent="0.3">
      <c r="B172" s="44"/>
      <c r="C172" s="12"/>
      <c r="D172" s="27"/>
      <c r="E172" s="20" t="s">
        <v>198</v>
      </c>
      <c r="F172" s="23"/>
      <c r="G172" s="23"/>
      <c r="H172" s="26"/>
      <c r="I172" s="130"/>
      <c r="J172" s="125"/>
    </row>
    <row r="173" spans="2:10" x14ac:dyDescent="0.3">
      <c r="B173" s="44"/>
      <c r="C173" s="12"/>
      <c r="D173" s="27"/>
      <c r="E173" s="20" t="s">
        <v>199</v>
      </c>
      <c r="F173" s="23"/>
      <c r="G173" s="23"/>
      <c r="H173" s="26"/>
      <c r="I173" s="130"/>
      <c r="J173" s="125"/>
    </row>
    <row r="174" spans="2:10" x14ac:dyDescent="0.3">
      <c r="B174" s="44"/>
      <c r="C174" s="12"/>
      <c r="D174" s="27"/>
      <c r="E174" s="20" t="s">
        <v>200</v>
      </c>
      <c r="F174" s="23"/>
      <c r="G174" s="23"/>
      <c r="H174" s="26"/>
      <c r="I174" s="130"/>
      <c r="J174" s="125"/>
    </row>
    <row r="175" spans="2:10" x14ac:dyDescent="0.3">
      <c r="B175" s="44"/>
      <c r="C175" s="12"/>
      <c r="D175" s="27"/>
      <c r="E175" s="20" t="s">
        <v>201</v>
      </c>
      <c r="F175" s="23"/>
      <c r="G175" s="23"/>
      <c r="H175" s="26"/>
      <c r="I175" s="130"/>
      <c r="J175" s="125"/>
    </row>
    <row r="176" spans="2:10" x14ac:dyDescent="0.3">
      <c r="B176" s="44"/>
      <c r="C176" s="12"/>
      <c r="D176" s="27"/>
      <c r="E176" s="20" t="s">
        <v>202</v>
      </c>
      <c r="F176" s="23"/>
      <c r="G176" s="23"/>
      <c r="H176" s="26"/>
      <c r="I176" s="130"/>
      <c r="J176" s="125"/>
    </row>
    <row r="177" spans="2:10" x14ac:dyDescent="0.3">
      <c r="B177" s="44"/>
      <c r="C177" s="12"/>
      <c r="D177" s="27"/>
      <c r="E177" s="20" t="s">
        <v>203</v>
      </c>
      <c r="F177" s="23"/>
      <c r="G177" s="23"/>
      <c r="H177" s="26"/>
      <c r="I177" s="130"/>
      <c r="J177" s="125"/>
    </row>
    <row r="178" spans="2:10" x14ac:dyDescent="0.3">
      <c r="B178" s="44"/>
      <c r="C178" s="12"/>
      <c r="D178" s="27"/>
      <c r="E178" s="20" t="s">
        <v>204</v>
      </c>
      <c r="F178" s="23"/>
      <c r="G178" s="23"/>
      <c r="H178" s="26"/>
      <c r="I178" s="130"/>
      <c r="J178" s="125"/>
    </row>
    <row r="179" spans="2:10" x14ac:dyDescent="0.3">
      <c r="B179" s="44"/>
      <c r="C179" s="12"/>
      <c r="D179" s="27"/>
      <c r="E179" s="20" t="s">
        <v>205</v>
      </c>
      <c r="F179" s="23"/>
      <c r="G179" s="23"/>
      <c r="H179" s="26"/>
      <c r="I179" s="130"/>
      <c r="J179" s="125"/>
    </row>
    <row r="180" spans="2:10" x14ac:dyDescent="0.3">
      <c r="B180" s="44"/>
      <c r="C180" s="12"/>
      <c r="D180" s="27"/>
      <c r="E180" s="20" t="s">
        <v>206</v>
      </c>
      <c r="F180" s="23"/>
      <c r="G180" s="23"/>
      <c r="H180" s="26"/>
      <c r="I180" s="130"/>
      <c r="J180" s="125"/>
    </row>
    <row r="181" spans="2:10" x14ac:dyDescent="0.3">
      <c r="B181" s="44"/>
      <c r="C181" s="12"/>
      <c r="D181" s="27"/>
      <c r="E181" s="20" t="s">
        <v>207</v>
      </c>
      <c r="F181" s="23"/>
      <c r="G181" s="23"/>
      <c r="H181" s="26"/>
      <c r="I181" s="130"/>
      <c r="J181" s="125"/>
    </row>
    <row r="182" spans="2:10" x14ac:dyDescent="0.3">
      <c r="B182" s="44"/>
      <c r="C182" s="12"/>
      <c r="D182" s="27"/>
      <c r="E182" s="20" t="s">
        <v>208</v>
      </c>
      <c r="F182" s="23"/>
      <c r="G182" s="23"/>
      <c r="H182" s="26"/>
      <c r="I182" s="130"/>
      <c r="J182" s="125"/>
    </row>
    <row r="183" spans="2:10" x14ac:dyDescent="0.3">
      <c r="B183" s="44"/>
      <c r="C183" s="12"/>
      <c r="D183" s="27"/>
      <c r="E183" s="20" t="s">
        <v>209</v>
      </c>
      <c r="F183" s="23"/>
      <c r="G183" s="23"/>
      <c r="H183" s="26"/>
      <c r="I183" s="130"/>
      <c r="J183" s="125"/>
    </row>
    <row r="184" spans="2:10" x14ac:dyDescent="0.3">
      <c r="B184" s="44"/>
      <c r="C184" s="12"/>
      <c r="D184" s="27"/>
      <c r="E184" s="20" t="s">
        <v>210</v>
      </c>
      <c r="F184" s="23"/>
      <c r="G184" s="23"/>
      <c r="H184" s="26"/>
      <c r="I184" s="130"/>
      <c r="J184" s="125"/>
    </row>
    <row r="185" spans="2:10" x14ac:dyDescent="0.3">
      <c r="B185" s="44"/>
      <c r="C185" s="12"/>
      <c r="D185" s="27"/>
      <c r="E185" s="20" t="s">
        <v>211</v>
      </c>
      <c r="F185" s="23"/>
      <c r="G185" s="23"/>
      <c r="H185" s="26"/>
      <c r="I185" s="130"/>
      <c r="J185" s="125"/>
    </row>
    <row r="186" spans="2:10" x14ac:dyDescent="0.3">
      <c r="B186" s="44"/>
      <c r="C186" s="12"/>
      <c r="D186" s="27"/>
      <c r="E186" s="20" t="s">
        <v>212</v>
      </c>
      <c r="F186" s="23"/>
      <c r="G186" s="23"/>
      <c r="H186" s="26"/>
      <c r="I186" s="130"/>
      <c r="J186" s="125"/>
    </row>
    <row r="187" spans="2:10" x14ac:dyDescent="0.3">
      <c r="B187" s="44"/>
      <c r="C187" s="12"/>
      <c r="D187" s="27"/>
      <c r="E187" s="20" t="s">
        <v>213</v>
      </c>
      <c r="F187" s="23"/>
      <c r="G187" s="23"/>
      <c r="H187" s="26"/>
      <c r="I187" s="130"/>
      <c r="J187" s="125"/>
    </row>
    <row r="188" spans="2:10" x14ac:dyDescent="0.3">
      <c r="B188" s="44"/>
      <c r="C188" s="12"/>
      <c r="D188" s="27"/>
      <c r="E188" s="20" t="s">
        <v>214</v>
      </c>
      <c r="F188" s="23"/>
      <c r="G188" s="23"/>
      <c r="H188" s="26"/>
      <c r="I188" s="130"/>
      <c r="J188" s="125"/>
    </row>
    <row r="189" spans="2:10" x14ac:dyDescent="0.3">
      <c r="B189" s="44"/>
      <c r="C189" s="12"/>
      <c r="D189" s="27"/>
      <c r="E189" s="20" t="s">
        <v>215</v>
      </c>
      <c r="F189" s="23"/>
      <c r="G189" s="23"/>
      <c r="H189" s="26"/>
      <c r="I189" s="130"/>
      <c r="J189" s="125"/>
    </row>
    <row r="190" spans="2:10" ht="28.8" x14ac:dyDescent="0.3">
      <c r="B190" s="44"/>
      <c r="C190" s="12"/>
      <c r="D190" s="27"/>
      <c r="E190" s="20" t="s">
        <v>216</v>
      </c>
      <c r="F190" s="23"/>
      <c r="G190" s="23"/>
      <c r="H190" s="26"/>
      <c r="I190" s="130"/>
      <c r="J190" s="125"/>
    </row>
    <row r="191" spans="2:10" x14ac:dyDescent="0.3">
      <c r="B191" s="44"/>
      <c r="C191" s="12"/>
      <c r="D191" s="27"/>
      <c r="E191" s="20" t="s">
        <v>217</v>
      </c>
      <c r="F191" s="23"/>
      <c r="G191" s="23"/>
      <c r="H191" s="26"/>
      <c r="I191" s="130"/>
      <c r="J191" s="125"/>
    </row>
    <row r="192" spans="2:10" x14ac:dyDescent="0.3">
      <c r="B192" s="44"/>
      <c r="C192" s="12"/>
      <c r="D192" s="27"/>
      <c r="E192" s="20" t="s">
        <v>218</v>
      </c>
      <c r="F192" s="23"/>
      <c r="G192" s="23"/>
      <c r="H192" s="26"/>
      <c r="I192" s="130"/>
      <c r="J192" s="125"/>
    </row>
    <row r="193" spans="2:10" x14ac:dyDescent="0.3">
      <c r="B193" s="44"/>
      <c r="C193" s="12"/>
      <c r="D193" s="27"/>
      <c r="E193" s="20" t="s">
        <v>219</v>
      </c>
      <c r="F193" s="23"/>
      <c r="G193" s="23"/>
      <c r="H193" s="26"/>
      <c r="I193" s="130"/>
      <c r="J193" s="125"/>
    </row>
    <row r="194" spans="2:10" x14ac:dyDescent="0.3">
      <c r="B194" s="44"/>
      <c r="C194" s="12"/>
      <c r="D194" s="27"/>
      <c r="E194" s="20" t="s">
        <v>220</v>
      </c>
      <c r="F194" s="23"/>
      <c r="G194" s="23"/>
      <c r="H194" s="26"/>
      <c r="I194" s="130"/>
      <c r="J194" s="125"/>
    </row>
    <row r="195" spans="2:10" x14ac:dyDescent="0.3">
      <c r="B195" s="44"/>
      <c r="C195" s="12"/>
      <c r="D195" s="27"/>
      <c r="E195" s="20" t="s">
        <v>221</v>
      </c>
      <c r="F195" s="23"/>
      <c r="G195" s="23"/>
      <c r="H195" s="26"/>
      <c r="I195" s="130"/>
      <c r="J195" s="125"/>
    </row>
    <row r="196" spans="2:10" x14ac:dyDescent="0.3">
      <c r="B196" s="44"/>
      <c r="C196" s="12"/>
      <c r="D196" s="27"/>
      <c r="E196" s="20" t="s">
        <v>222</v>
      </c>
      <c r="F196" s="23"/>
      <c r="G196" s="23"/>
      <c r="H196" s="26"/>
      <c r="I196" s="130"/>
      <c r="J196" s="125"/>
    </row>
    <row r="197" spans="2:10" x14ac:dyDescent="0.3">
      <c r="B197" s="44"/>
      <c r="C197" s="12"/>
      <c r="D197" s="27"/>
      <c r="E197" s="20" t="s">
        <v>223</v>
      </c>
      <c r="F197" s="23"/>
      <c r="G197" s="23"/>
      <c r="H197" s="26"/>
      <c r="I197" s="130"/>
      <c r="J197" s="125"/>
    </row>
    <row r="198" spans="2:10" ht="28.8" x14ac:dyDescent="0.3">
      <c r="B198" s="44"/>
      <c r="C198" s="12"/>
      <c r="D198" s="27"/>
      <c r="E198" s="20" t="s">
        <v>224</v>
      </c>
      <c r="F198" s="23"/>
      <c r="G198" s="23"/>
      <c r="H198" s="26"/>
      <c r="I198" s="130"/>
      <c r="J198" s="125"/>
    </row>
    <row r="199" spans="2:10" x14ac:dyDescent="0.3">
      <c r="B199" s="44"/>
      <c r="C199" s="12"/>
      <c r="D199" s="27"/>
      <c r="E199" s="17"/>
      <c r="F199" s="23"/>
      <c r="G199" s="23"/>
      <c r="H199" s="26"/>
      <c r="I199" s="130"/>
      <c r="J199" s="125"/>
    </row>
    <row r="200" spans="2:10" x14ac:dyDescent="0.3">
      <c r="B200" s="44">
        <v>12</v>
      </c>
      <c r="C200" s="12" t="s">
        <v>104</v>
      </c>
      <c r="D200" s="27"/>
      <c r="E200" s="17"/>
      <c r="F200" s="23">
        <v>2</v>
      </c>
      <c r="G200" s="23" t="s">
        <v>30</v>
      </c>
      <c r="H200" s="26"/>
      <c r="I200" s="130"/>
      <c r="J200" s="125"/>
    </row>
    <row r="201" spans="2:10" x14ac:dyDescent="0.3">
      <c r="B201" s="44"/>
      <c r="C201" s="12"/>
      <c r="D201" s="155" t="s">
        <v>18</v>
      </c>
      <c r="E201" s="90" t="s">
        <v>182</v>
      </c>
      <c r="F201" s="23"/>
      <c r="G201" s="23"/>
      <c r="H201" s="26"/>
      <c r="I201" s="130"/>
      <c r="J201" s="125"/>
    </row>
    <row r="202" spans="2:10" x14ac:dyDescent="0.3">
      <c r="B202" s="44"/>
      <c r="C202" s="12"/>
      <c r="D202" s="155" t="s">
        <v>18</v>
      </c>
      <c r="E202" s="90" t="s">
        <v>183</v>
      </c>
      <c r="F202" s="23"/>
      <c r="G202" s="23"/>
      <c r="H202" s="26"/>
      <c r="I202" s="130"/>
      <c r="J202" s="125"/>
    </row>
    <row r="203" spans="2:10" x14ac:dyDescent="0.3">
      <c r="B203" s="44"/>
      <c r="C203" s="12"/>
      <c r="D203" s="156" t="s">
        <v>18</v>
      </c>
      <c r="E203" s="90" t="s">
        <v>184</v>
      </c>
      <c r="F203" s="23"/>
      <c r="G203" s="23"/>
      <c r="H203" s="26"/>
      <c r="I203" s="130"/>
      <c r="J203" s="125"/>
    </row>
    <row r="204" spans="2:10" x14ac:dyDescent="0.3">
      <c r="B204" s="44"/>
      <c r="C204" s="12"/>
      <c r="D204" s="27"/>
      <c r="E204" s="17"/>
      <c r="F204" s="23"/>
      <c r="G204" s="23"/>
      <c r="H204" s="26"/>
      <c r="I204" s="130"/>
      <c r="J204" s="125"/>
    </row>
    <row r="205" spans="2:10" x14ac:dyDescent="0.3">
      <c r="B205" s="44">
        <v>13</v>
      </c>
      <c r="C205" s="12" t="s">
        <v>105</v>
      </c>
      <c r="D205" s="27"/>
      <c r="E205" s="17"/>
      <c r="F205" s="23">
        <v>2</v>
      </c>
      <c r="G205" s="23" t="s">
        <v>30</v>
      </c>
      <c r="H205" s="26"/>
      <c r="I205" s="130"/>
      <c r="J205" s="125"/>
    </row>
    <row r="206" spans="2:10" x14ac:dyDescent="0.3">
      <c r="B206" s="44"/>
      <c r="C206" s="12"/>
      <c r="D206" s="156" t="s">
        <v>18</v>
      </c>
      <c r="E206" s="92" t="s">
        <v>226</v>
      </c>
      <c r="F206" s="23"/>
      <c r="G206" s="23"/>
      <c r="H206" s="26"/>
      <c r="I206" s="130"/>
      <c r="J206" s="125"/>
    </row>
    <row r="207" spans="2:10" x14ac:dyDescent="0.3">
      <c r="B207" s="44"/>
      <c r="C207" s="12"/>
      <c r="D207" s="156" t="s">
        <v>18</v>
      </c>
      <c r="E207" s="93" t="s">
        <v>227</v>
      </c>
      <c r="F207" s="23"/>
      <c r="G207" s="23"/>
      <c r="H207" s="26"/>
      <c r="I207" s="130"/>
      <c r="J207" s="125"/>
    </row>
    <row r="208" spans="2:10" x14ac:dyDescent="0.3">
      <c r="B208" s="44"/>
      <c r="C208" s="12"/>
      <c r="D208" s="156" t="s">
        <v>18</v>
      </c>
      <c r="E208" s="93" t="s">
        <v>228</v>
      </c>
      <c r="F208" s="23"/>
      <c r="G208" s="23"/>
      <c r="H208" s="26"/>
      <c r="I208" s="130"/>
      <c r="J208" s="125"/>
    </row>
    <row r="209" spans="2:10" x14ac:dyDescent="0.3">
      <c r="B209" s="44"/>
      <c r="C209" s="12"/>
      <c r="D209" s="156" t="s">
        <v>18</v>
      </c>
      <c r="E209" s="93" t="s">
        <v>229</v>
      </c>
      <c r="F209" s="23"/>
      <c r="G209" s="23"/>
      <c r="H209" s="26"/>
      <c r="I209" s="130"/>
      <c r="J209" s="125"/>
    </row>
    <row r="210" spans="2:10" x14ac:dyDescent="0.3">
      <c r="B210" s="44"/>
      <c r="C210" s="12"/>
      <c r="D210" s="156" t="s">
        <v>18</v>
      </c>
      <c r="E210" s="93" t="s">
        <v>230</v>
      </c>
      <c r="F210" s="23"/>
      <c r="G210" s="23"/>
      <c r="H210" s="26"/>
      <c r="I210" s="130"/>
      <c r="J210" s="125"/>
    </row>
    <row r="211" spans="2:10" x14ac:dyDescent="0.3">
      <c r="B211" s="44"/>
      <c r="C211" s="12"/>
      <c r="D211" s="156" t="s">
        <v>18</v>
      </c>
      <c r="E211" s="92" t="s">
        <v>231</v>
      </c>
      <c r="F211" s="23"/>
      <c r="G211" s="23"/>
      <c r="H211" s="26"/>
      <c r="I211" s="130"/>
      <c r="J211" s="125"/>
    </row>
    <row r="212" spans="2:10" x14ac:dyDescent="0.3">
      <c r="B212" s="44"/>
      <c r="C212" s="12"/>
      <c r="D212" s="156" t="s">
        <v>18</v>
      </c>
      <c r="E212" s="92" t="s">
        <v>232</v>
      </c>
      <c r="F212" s="23"/>
      <c r="G212" s="23"/>
      <c r="H212" s="26"/>
      <c r="I212" s="130"/>
      <c r="J212" s="125"/>
    </row>
    <row r="213" spans="2:10" x14ac:dyDescent="0.3">
      <c r="B213" s="44"/>
      <c r="C213" s="12"/>
      <c r="D213" s="156" t="s">
        <v>18</v>
      </c>
      <c r="E213" s="92" t="s">
        <v>233</v>
      </c>
      <c r="F213" s="23"/>
      <c r="G213" s="23"/>
      <c r="H213" s="26"/>
      <c r="I213" s="130"/>
      <c r="J213" s="125"/>
    </row>
    <row r="214" spans="2:10" x14ac:dyDescent="0.3">
      <c r="B214" s="44"/>
      <c r="C214" s="12"/>
      <c r="D214" s="156" t="s">
        <v>18</v>
      </c>
      <c r="E214" s="92" t="s">
        <v>234</v>
      </c>
      <c r="F214" s="23"/>
      <c r="G214" s="23"/>
      <c r="H214" s="26"/>
      <c r="I214" s="130"/>
      <c r="J214" s="125"/>
    </row>
    <row r="215" spans="2:10" x14ac:dyDescent="0.3">
      <c r="B215" s="44"/>
      <c r="C215" s="12"/>
      <c r="D215" s="156" t="s">
        <v>18</v>
      </c>
      <c r="E215" s="92" t="s">
        <v>235</v>
      </c>
      <c r="F215" s="23"/>
      <c r="G215" s="23"/>
      <c r="H215" s="26"/>
      <c r="I215" s="130"/>
      <c r="J215" s="125"/>
    </row>
    <row r="216" spans="2:10" x14ac:dyDescent="0.3">
      <c r="B216" s="44"/>
      <c r="C216" s="12"/>
      <c r="D216" s="156" t="s">
        <v>18</v>
      </c>
      <c r="E216" s="92" t="s">
        <v>236</v>
      </c>
      <c r="F216" s="23"/>
      <c r="G216" s="23"/>
      <c r="H216" s="26"/>
      <c r="I216" s="130"/>
      <c r="J216" s="125"/>
    </row>
    <row r="217" spans="2:10" x14ac:dyDescent="0.3">
      <c r="B217" s="44"/>
      <c r="C217" s="12"/>
      <c r="D217" s="156" t="s">
        <v>18</v>
      </c>
      <c r="E217" s="92" t="s">
        <v>237</v>
      </c>
      <c r="F217" s="23"/>
      <c r="G217" s="23"/>
      <c r="H217" s="26"/>
      <c r="I217" s="130"/>
      <c r="J217" s="125"/>
    </row>
    <row r="218" spans="2:10" x14ac:dyDescent="0.3">
      <c r="B218" s="44"/>
      <c r="C218" s="12"/>
      <c r="D218" s="156" t="s">
        <v>18</v>
      </c>
      <c r="E218" s="18" t="s">
        <v>238</v>
      </c>
      <c r="F218" s="23"/>
      <c r="G218" s="23"/>
      <c r="H218" s="26"/>
      <c r="I218" s="130"/>
      <c r="J218" s="125"/>
    </row>
    <row r="219" spans="2:10" x14ac:dyDescent="0.3">
      <c r="B219" s="44"/>
      <c r="C219" s="12"/>
      <c r="D219" s="27"/>
      <c r="E219" s="17"/>
      <c r="F219" s="23"/>
      <c r="G219" s="23"/>
      <c r="H219" s="26"/>
      <c r="I219" s="130"/>
      <c r="J219" s="125"/>
    </row>
    <row r="220" spans="2:10" x14ac:dyDescent="0.3">
      <c r="B220" s="44">
        <v>14</v>
      </c>
      <c r="C220" s="12" t="s">
        <v>106</v>
      </c>
      <c r="D220" s="28"/>
      <c r="E220" s="17"/>
      <c r="F220" s="22">
        <v>1</v>
      </c>
      <c r="G220" s="22" t="s">
        <v>30</v>
      </c>
      <c r="H220" s="23"/>
      <c r="I220" s="128"/>
      <c r="J220" s="125"/>
    </row>
    <row r="221" spans="2:10" x14ac:dyDescent="0.3">
      <c r="B221" s="44"/>
      <c r="C221" s="12"/>
      <c r="D221" s="28"/>
      <c r="E221" s="20" t="s">
        <v>40</v>
      </c>
      <c r="F221" s="22"/>
      <c r="G221" s="22"/>
      <c r="H221" s="23"/>
      <c r="I221" s="128"/>
      <c r="J221" s="125"/>
    </row>
    <row r="222" spans="2:10" x14ac:dyDescent="0.3">
      <c r="B222" s="44"/>
      <c r="C222" s="12"/>
      <c r="D222" s="28"/>
      <c r="E222" s="20" t="s">
        <v>39</v>
      </c>
      <c r="F222" s="22"/>
      <c r="G222" s="22"/>
      <c r="H222" s="23"/>
      <c r="I222" s="128"/>
      <c r="J222" s="125"/>
    </row>
    <row r="223" spans="2:10" x14ac:dyDescent="0.3">
      <c r="B223" s="44"/>
      <c r="C223" s="12"/>
      <c r="D223" s="28"/>
      <c r="E223" s="20" t="s">
        <v>127</v>
      </c>
      <c r="F223" s="22"/>
      <c r="G223" s="22"/>
      <c r="H223" s="23"/>
      <c r="I223" s="128"/>
      <c r="J223" s="125"/>
    </row>
    <row r="224" spans="2:10" ht="15" thickBot="1" x14ac:dyDescent="0.35">
      <c r="B224" s="44"/>
      <c r="C224" s="12"/>
      <c r="D224" s="28"/>
      <c r="E224" s="20" t="s">
        <v>128</v>
      </c>
      <c r="F224" s="22"/>
      <c r="G224" s="22"/>
      <c r="H224" s="23"/>
      <c r="I224" s="128"/>
      <c r="J224" s="125"/>
    </row>
    <row r="225" spans="2:10" ht="15" hidden="1" thickBot="1" x14ac:dyDescent="0.35">
      <c r="B225" s="44"/>
      <c r="C225" s="12"/>
      <c r="D225" s="28"/>
      <c r="E225" s="20"/>
      <c r="F225" s="22"/>
      <c r="G225" s="22"/>
      <c r="H225" s="23"/>
      <c r="I225" s="128"/>
      <c r="J225" s="125"/>
    </row>
    <row r="226" spans="2:10" ht="15" hidden="1" customHeight="1" x14ac:dyDescent="0.3">
      <c r="B226" s="57"/>
      <c r="C226" s="58"/>
      <c r="D226" s="59"/>
      <c r="E226" s="60"/>
      <c r="F226" s="61"/>
      <c r="G226" s="61"/>
      <c r="H226" s="61"/>
      <c r="I226" s="131"/>
      <c r="J226" s="132"/>
    </row>
    <row r="227" spans="2:10" ht="15.6" thickTop="1" thickBot="1" x14ac:dyDescent="0.35">
      <c r="B227" s="64"/>
      <c r="C227" s="65" t="s">
        <v>134</v>
      </c>
      <c r="D227" s="66"/>
      <c r="E227" s="67"/>
      <c r="F227" s="68"/>
      <c r="G227" s="68"/>
      <c r="H227" s="68"/>
      <c r="I227" s="133"/>
      <c r="J227" s="134"/>
    </row>
    <row r="228" spans="2:10" ht="15" thickTop="1" x14ac:dyDescent="0.3">
      <c r="B228" s="45"/>
      <c r="C228" s="5" t="s">
        <v>9</v>
      </c>
      <c r="D228" s="27"/>
      <c r="E228" s="15"/>
      <c r="F228" s="22"/>
      <c r="G228" s="22"/>
      <c r="H228" s="22"/>
      <c r="I228" s="124"/>
      <c r="J228" s="125"/>
    </row>
    <row r="229" spans="2:10" x14ac:dyDescent="0.3">
      <c r="B229" s="44">
        <v>1</v>
      </c>
      <c r="C229" s="12" t="s">
        <v>126</v>
      </c>
      <c r="D229" s="29"/>
      <c r="E229" s="13"/>
      <c r="F229" s="22"/>
      <c r="G229" s="22"/>
      <c r="H229" s="22"/>
      <c r="I229" s="124"/>
      <c r="J229" s="125"/>
    </row>
    <row r="230" spans="2:10" x14ac:dyDescent="0.3">
      <c r="B230" s="45"/>
      <c r="C230" s="14"/>
      <c r="D230" s="30" t="s">
        <v>18</v>
      </c>
      <c r="E230" s="15" t="s">
        <v>404</v>
      </c>
      <c r="F230" s="22">
        <v>1</v>
      </c>
      <c r="G230" s="22" t="s">
        <v>31</v>
      </c>
      <c r="H230" s="22"/>
      <c r="I230" s="124"/>
      <c r="J230" s="125"/>
    </row>
    <row r="231" spans="2:10" x14ac:dyDescent="0.3">
      <c r="B231" s="45"/>
      <c r="C231" s="14"/>
      <c r="D231" s="30" t="s">
        <v>18</v>
      </c>
      <c r="E231" s="8" t="s">
        <v>84</v>
      </c>
      <c r="F231" s="22">
        <v>2</v>
      </c>
      <c r="G231" s="22" t="s">
        <v>31</v>
      </c>
      <c r="H231" s="22"/>
      <c r="I231" s="124"/>
      <c r="J231" s="125"/>
    </row>
    <row r="232" spans="2:10" x14ac:dyDescent="0.3">
      <c r="B232" s="45"/>
      <c r="C232" s="14"/>
      <c r="D232" s="30" t="s">
        <v>18</v>
      </c>
      <c r="E232" s="15" t="s">
        <v>41</v>
      </c>
      <c r="F232" s="22">
        <v>1</v>
      </c>
      <c r="G232" s="22" t="s">
        <v>31</v>
      </c>
      <c r="H232" s="22"/>
      <c r="I232" s="124"/>
      <c r="J232" s="125"/>
    </row>
    <row r="233" spans="2:10" x14ac:dyDescent="0.3">
      <c r="B233" s="45"/>
      <c r="C233" s="14"/>
      <c r="D233" s="30" t="s">
        <v>18</v>
      </c>
      <c r="E233" s="15" t="s">
        <v>19</v>
      </c>
      <c r="F233" s="22">
        <v>1</v>
      </c>
      <c r="G233" s="22" t="s">
        <v>31</v>
      </c>
      <c r="H233" s="22"/>
      <c r="I233" s="124"/>
      <c r="J233" s="125"/>
    </row>
    <row r="234" spans="2:10" x14ac:dyDescent="0.3">
      <c r="B234" s="45"/>
      <c r="C234" s="14"/>
      <c r="D234" s="27"/>
      <c r="E234" s="15"/>
      <c r="F234" s="22"/>
      <c r="G234" s="22"/>
      <c r="H234" s="22"/>
      <c r="I234" s="124"/>
      <c r="J234" s="125"/>
    </row>
    <row r="235" spans="2:10" x14ac:dyDescent="0.3">
      <c r="B235" s="44">
        <v>2</v>
      </c>
      <c r="C235" s="12" t="s">
        <v>37</v>
      </c>
      <c r="D235" s="27"/>
      <c r="E235" s="15"/>
      <c r="F235" s="22"/>
      <c r="G235" s="22"/>
      <c r="H235" s="22"/>
      <c r="I235" s="124"/>
      <c r="J235" s="125"/>
    </row>
    <row r="236" spans="2:10" x14ac:dyDescent="0.3">
      <c r="B236" s="45"/>
      <c r="C236" s="14"/>
      <c r="D236" s="30" t="s">
        <v>18</v>
      </c>
      <c r="E236" s="15" t="s">
        <v>405</v>
      </c>
      <c r="F236" s="22">
        <v>1</v>
      </c>
      <c r="G236" s="22" t="s">
        <v>31</v>
      </c>
      <c r="H236" s="22"/>
      <c r="I236" s="124"/>
      <c r="J236" s="125"/>
    </row>
    <row r="237" spans="2:10" x14ac:dyDescent="0.3">
      <c r="B237" s="45"/>
      <c r="C237" s="14"/>
      <c r="D237" s="30" t="s">
        <v>18</v>
      </c>
      <c r="E237" s="8" t="s">
        <v>84</v>
      </c>
      <c r="F237" s="22">
        <v>1</v>
      </c>
      <c r="G237" s="22" t="s">
        <v>31</v>
      </c>
      <c r="H237" s="22"/>
      <c r="I237" s="124"/>
      <c r="J237" s="125"/>
    </row>
    <row r="238" spans="2:10" x14ac:dyDescent="0.3">
      <c r="B238" s="45"/>
      <c r="C238" s="14"/>
      <c r="D238" s="30" t="s">
        <v>18</v>
      </c>
      <c r="E238" s="15" t="s">
        <v>19</v>
      </c>
      <c r="F238" s="22">
        <v>1</v>
      </c>
      <c r="G238" s="22" t="s">
        <v>31</v>
      </c>
      <c r="H238" s="22"/>
      <c r="I238" s="124"/>
      <c r="J238" s="125"/>
    </row>
    <row r="239" spans="2:10" x14ac:dyDescent="0.3">
      <c r="B239" s="45"/>
      <c r="C239" s="14"/>
      <c r="D239" s="30" t="s">
        <v>18</v>
      </c>
      <c r="E239" s="15" t="s">
        <v>34</v>
      </c>
      <c r="F239" s="22">
        <v>1</v>
      </c>
      <c r="G239" s="22" t="s">
        <v>31</v>
      </c>
      <c r="H239" s="22"/>
      <c r="I239" s="124"/>
      <c r="J239" s="125"/>
    </row>
    <row r="240" spans="2:10" x14ac:dyDescent="0.3">
      <c r="B240" s="45"/>
      <c r="C240" s="14"/>
      <c r="D240" s="30" t="s">
        <v>18</v>
      </c>
      <c r="E240" s="15" t="s">
        <v>55</v>
      </c>
      <c r="F240" s="22">
        <v>1</v>
      </c>
      <c r="G240" s="22" t="s">
        <v>31</v>
      </c>
      <c r="H240" s="22"/>
      <c r="I240" s="124"/>
      <c r="J240" s="125"/>
    </row>
    <row r="241" spans="2:10" x14ac:dyDescent="0.3">
      <c r="B241" s="45"/>
      <c r="C241" s="14"/>
      <c r="D241" s="30"/>
      <c r="E241" s="15"/>
      <c r="F241" s="22"/>
      <c r="G241" s="22"/>
      <c r="H241" s="22"/>
      <c r="I241" s="124"/>
      <c r="J241" s="125"/>
    </row>
    <row r="242" spans="2:10" x14ac:dyDescent="0.3">
      <c r="B242" s="44">
        <v>3</v>
      </c>
      <c r="C242" s="12" t="s">
        <v>95</v>
      </c>
      <c r="D242" s="29"/>
      <c r="E242" s="13"/>
      <c r="F242" s="22"/>
      <c r="G242" s="22"/>
      <c r="H242" s="22"/>
      <c r="I242" s="124"/>
      <c r="J242" s="125"/>
    </row>
    <row r="243" spans="2:10" x14ac:dyDescent="0.3">
      <c r="B243" s="45"/>
      <c r="C243" s="14"/>
      <c r="D243" s="30" t="s">
        <v>18</v>
      </c>
      <c r="E243" s="15" t="s">
        <v>404</v>
      </c>
      <c r="F243" s="22">
        <v>1</v>
      </c>
      <c r="G243" s="22" t="s">
        <v>31</v>
      </c>
      <c r="H243" s="22"/>
      <c r="I243" s="124"/>
      <c r="J243" s="125"/>
    </row>
    <row r="244" spans="2:10" x14ac:dyDescent="0.3">
      <c r="B244" s="45"/>
      <c r="C244" s="14"/>
      <c r="D244" s="30" t="s">
        <v>18</v>
      </c>
      <c r="E244" s="8" t="s">
        <v>84</v>
      </c>
      <c r="F244" s="22">
        <v>2</v>
      </c>
      <c r="G244" s="22" t="s">
        <v>31</v>
      </c>
      <c r="H244" s="22"/>
      <c r="I244" s="124"/>
      <c r="J244" s="125"/>
    </row>
    <row r="245" spans="2:10" x14ac:dyDescent="0.3">
      <c r="B245" s="45"/>
      <c r="C245" s="14"/>
      <c r="D245" s="30" t="s">
        <v>18</v>
      </c>
      <c r="E245" s="15" t="s">
        <v>19</v>
      </c>
      <c r="F245" s="22">
        <v>1</v>
      </c>
      <c r="G245" s="22" t="s">
        <v>31</v>
      </c>
      <c r="H245" s="22"/>
      <c r="I245" s="124"/>
      <c r="J245" s="125"/>
    </row>
    <row r="246" spans="2:10" x14ac:dyDescent="0.3">
      <c r="B246" s="45"/>
      <c r="C246" s="14"/>
      <c r="D246" s="27"/>
      <c r="E246" s="15"/>
      <c r="F246" s="22"/>
      <c r="G246" s="22"/>
      <c r="H246" s="22"/>
      <c r="I246" s="124"/>
      <c r="J246" s="125"/>
    </row>
    <row r="247" spans="2:10" x14ac:dyDescent="0.3">
      <c r="B247" s="48">
        <v>4</v>
      </c>
      <c r="C247" s="40" t="s">
        <v>63</v>
      </c>
      <c r="D247" s="49"/>
      <c r="E247" s="8"/>
      <c r="F247" s="37"/>
      <c r="G247" s="37"/>
      <c r="H247" s="37"/>
      <c r="I247" s="135"/>
      <c r="J247" s="125"/>
    </row>
    <row r="248" spans="2:10" x14ac:dyDescent="0.3">
      <c r="B248" s="48"/>
      <c r="C248" s="35" t="s">
        <v>96</v>
      </c>
      <c r="D248" s="49"/>
      <c r="E248" s="8"/>
      <c r="F248" s="37"/>
      <c r="G248" s="37"/>
      <c r="H248" s="37"/>
      <c r="I248" s="135"/>
      <c r="J248" s="125"/>
    </row>
    <row r="249" spans="2:10" x14ac:dyDescent="0.3">
      <c r="B249" s="50"/>
      <c r="C249" s="38"/>
      <c r="D249" s="51" t="s">
        <v>18</v>
      </c>
      <c r="E249" s="8" t="s">
        <v>404</v>
      </c>
      <c r="F249" s="37">
        <v>1</v>
      </c>
      <c r="G249" s="37" t="s">
        <v>31</v>
      </c>
      <c r="H249" s="22"/>
      <c r="I249" s="124"/>
      <c r="J249" s="125"/>
    </row>
    <row r="250" spans="2:10" x14ac:dyDescent="0.3">
      <c r="B250" s="50"/>
      <c r="C250" s="38"/>
      <c r="D250" s="51" t="s">
        <v>18</v>
      </c>
      <c r="E250" s="8" t="s">
        <v>84</v>
      </c>
      <c r="F250" s="37">
        <v>3</v>
      </c>
      <c r="G250" s="37" t="s">
        <v>31</v>
      </c>
      <c r="H250" s="22"/>
      <c r="I250" s="124"/>
      <c r="J250" s="125"/>
    </row>
    <row r="251" spans="2:10" x14ac:dyDescent="0.3">
      <c r="B251" s="50"/>
      <c r="C251" s="35" t="s">
        <v>97</v>
      </c>
      <c r="D251" s="51"/>
      <c r="E251" s="8"/>
      <c r="F251" s="37"/>
      <c r="G251" s="37"/>
      <c r="H251" s="37"/>
      <c r="I251" s="135"/>
      <c r="J251" s="125"/>
    </row>
    <row r="252" spans="2:10" x14ac:dyDescent="0.3">
      <c r="B252" s="50"/>
      <c r="C252" s="38"/>
      <c r="D252" s="51" t="s">
        <v>18</v>
      </c>
      <c r="E252" s="8" t="s">
        <v>404</v>
      </c>
      <c r="F252" s="37">
        <v>1</v>
      </c>
      <c r="G252" s="37" t="s">
        <v>31</v>
      </c>
      <c r="H252" s="22"/>
      <c r="I252" s="124"/>
      <c r="J252" s="125"/>
    </row>
    <row r="253" spans="2:10" x14ac:dyDescent="0.3">
      <c r="B253" s="50"/>
      <c r="C253" s="38"/>
      <c r="D253" s="51" t="s">
        <v>18</v>
      </c>
      <c r="E253" s="8" t="s">
        <v>84</v>
      </c>
      <c r="F253" s="37">
        <v>3</v>
      </c>
      <c r="G253" s="37" t="s">
        <v>31</v>
      </c>
      <c r="H253" s="22"/>
      <c r="I253" s="124"/>
      <c r="J253" s="125"/>
    </row>
    <row r="254" spans="2:10" x14ac:dyDescent="0.3">
      <c r="B254" s="45"/>
      <c r="C254" s="14"/>
      <c r="D254" s="27"/>
      <c r="E254" s="15"/>
      <c r="F254" s="22"/>
      <c r="G254" s="22"/>
      <c r="H254" s="22"/>
      <c r="I254" s="124"/>
      <c r="J254" s="125"/>
    </row>
    <row r="255" spans="2:10" x14ac:dyDescent="0.3">
      <c r="B255" s="48">
        <v>5</v>
      </c>
      <c r="C255" s="12" t="s">
        <v>14</v>
      </c>
      <c r="D255" s="29"/>
      <c r="E255" s="13"/>
      <c r="F255" s="22"/>
      <c r="G255" s="22"/>
      <c r="H255" s="22"/>
      <c r="I255" s="124"/>
      <c r="J255" s="125"/>
    </row>
    <row r="256" spans="2:10" x14ac:dyDescent="0.3">
      <c r="B256" s="45"/>
      <c r="C256" s="14"/>
      <c r="D256" s="30" t="s">
        <v>18</v>
      </c>
      <c r="E256" s="8" t="s">
        <v>84</v>
      </c>
      <c r="F256" s="22">
        <v>1</v>
      </c>
      <c r="G256" s="22" t="s">
        <v>31</v>
      </c>
      <c r="H256" s="22"/>
      <c r="I256" s="124"/>
      <c r="J256" s="125"/>
    </row>
    <row r="257" spans="2:10" x14ac:dyDescent="0.3">
      <c r="B257" s="45"/>
      <c r="C257" s="14"/>
      <c r="D257" s="27"/>
      <c r="E257" s="15"/>
      <c r="F257" s="22"/>
      <c r="G257" s="22"/>
      <c r="H257" s="22"/>
      <c r="I257" s="124"/>
      <c r="J257" s="125"/>
    </row>
    <row r="258" spans="2:10" x14ac:dyDescent="0.3">
      <c r="B258" s="45"/>
      <c r="C258" s="5" t="s">
        <v>10</v>
      </c>
      <c r="D258" s="27"/>
      <c r="E258" s="15"/>
      <c r="F258" s="22"/>
      <c r="G258" s="22"/>
      <c r="H258" s="22"/>
      <c r="I258" s="124"/>
      <c r="J258" s="125"/>
    </row>
    <row r="259" spans="2:10" x14ac:dyDescent="0.3">
      <c r="B259" s="44">
        <v>6</v>
      </c>
      <c r="C259" s="12" t="s">
        <v>8</v>
      </c>
      <c r="D259" s="29"/>
      <c r="E259" s="15"/>
      <c r="F259" s="22"/>
      <c r="G259" s="22"/>
      <c r="H259" s="22"/>
      <c r="I259" s="124"/>
      <c r="J259" s="125"/>
    </row>
    <row r="260" spans="2:10" x14ac:dyDescent="0.3">
      <c r="B260" s="45"/>
      <c r="C260" s="14"/>
      <c r="D260" s="30" t="s">
        <v>18</v>
      </c>
      <c r="E260" s="15" t="s">
        <v>405</v>
      </c>
      <c r="F260" s="22">
        <v>1</v>
      </c>
      <c r="G260" s="22" t="s">
        <v>31</v>
      </c>
      <c r="H260" s="22"/>
      <c r="I260" s="124"/>
      <c r="J260" s="125"/>
    </row>
    <row r="261" spans="2:10" x14ac:dyDescent="0.3">
      <c r="B261" s="45"/>
      <c r="C261" s="14"/>
      <c r="D261" s="30" t="s">
        <v>18</v>
      </c>
      <c r="E261" s="8" t="s">
        <v>84</v>
      </c>
      <c r="F261" s="22">
        <v>1</v>
      </c>
      <c r="G261" s="22" t="s">
        <v>31</v>
      </c>
      <c r="H261" s="22"/>
      <c r="I261" s="124"/>
      <c r="J261" s="125"/>
    </row>
    <row r="262" spans="2:10" x14ac:dyDescent="0.3">
      <c r="B262" s="45"/>
      <c r="C262" s="14"/>
      <c r="D262" s="30" t="s">
        <v>18</v>
      </c>
      <c r="E262" s="15" t="s">
        <v>373</v>
      </c>
      <c r="F262" s="22">
        <v>1</v>
      </c>
      <c r="G262" s="22" t="s">
        <v>31</v>
      </c>
      <c r="H262" s="22"/>
      <c r="I262" s="124"/>
      <c r="J262" s="125"/>
    </row>
    <row r="263" spans="2:10" x14ac:dyDescent="0.3">
      <c r="B263" s="45"/>
      <c r="C263" s="14"/>
      <c r="D263" s="27"/>
      <c r="E263" s="15"/>
      <c r="F263" s="22"/>
      <c r="G263" s="22"/>
      <c r="H263" s="22"/>
      <c r="I263" s="124"/>
      <c r="J263" s="125"/>
    </row>
    <row r="264" spans="2:10" x14ac:dyDescent="0.3">
      <c r="B264" s="44">
        <v>6</v>
      </c>
      <c r="C264" s="12" t="s">
        <v>15</v>
      </c>
      <c r="D264" s="29"/>
      <c r="E264" s="13"/>
      <c r="F264" s="22"/>
      <c r="G264" s="22"/>
      <c r="H264" s="22"/>
      <c r="I264" s="124"/>
      <c r="J264" s="125"/>
    </row>
    <row r="265" spans="2:10" x14ac:dyDescent="0.3">
      <c r="B265" s="45"/>
      <c r="C265" s="14"/>
      <c r="D265" s="30" t="s">
        <v>18</v>
      </c>
      <c r="E265" s="15" t="s">
        <v>405</v>
      </c>
      <c r="F265" s="22">
        <v>1</v>
      </c>
      <c r="G265" s="22" t="s">
        <v>31</v>
      </c>
      <c r="H265" s="22"/>
      <c r="I265" s="124"/>
      <c r="J265" s="125"/>
    </row>
    <row r="266" spans="2:10" x14ac:dyDescent="0.3">
      <c r="B266" s="45"/>
      <c r="C266" s="14"/>
      <c r="D266" s="30" t="s">
        <v>18</v>
      </c>
      <c r="E266" s="8" t="s">
        <v>84</v>
      </c>
      <c r="F266" s="22">
        <v>1</v>
      </c>
      <c r="G266" s="22" t="s">
        <v>31</v>
      </c>
      <c r="H266" s="22"/>
      <c r="I266" s="124"/>
      <c r="J266" s="125"/>
    </row>
    <row r="267" spans="2:10" x14ac:dyDescent="0.3">
      <c r="B267" s="45"/>
      <c r="C267" s="14"/>
      <c r="D267" s="30" t="s">
        <v>18</v>
      </c>
      <c r="E267" s="15" t="s">
        <v>36</v>
      </c>
      <c r="F267" s="22">
        <v>1</v>
      </c>
      <c r="G267" s="22" t="s">
        <v>31</v>
      </c>
      <c r="H267" s="22"/>
      <c r="I267" s="124"/>
      <c r="J267" s="125"/>
    </row>
    <row r="268" spans="2:10" x14ac:dyDescent="0.3">
      <c r="B268" s="45"/>
      <c r="C268" s="14"/>
      <c r="D268" s="30" t="s">
        <v>18</v>
      </c>
      <c r="E268" s="15" t="s">
        <v>55</v>
      </c>
      <c r="F268" s="22">
        <v>1</v>
      </c>
      <c r="G268" s="22" t="s">
        <v>31</v>
      </c>
      <c r="H268" s="26"/>
      <c r="I268" s="130"/>
      <c r="J268" s="125"/>
    </row>
    <row r="269" spans="2:10" x14ac:dyDescent="0.3">
      <c r="B269" s="45"/>
      <c r="C269" s="14"/>
      <c r="D269" s="27"/>
      <c r="E269" s="6"/>
      <c r="F269" s="22"/>
      <c r="G269" s="22"/>
      <c r="H269" s="22"/>
      <c r="I269" s="124"/>
      <c r="J269" s="125"/>
    </row>
    <row r="270" spans="2:10" x14ac:dyDescent="0.3">
      <c r="B270" s="44">
        <v>7</v>
      </c>
      <c r="C270" s="12" t="s">
        <v>125</v>
      </c>
      <c r="D270" s="29"/>
      <c r="E270" s="13"/>
      <c r="F270" s="22"/>
      <c r="G270" s="22"/>
      <c r="H270" s="22"/>
      <c r="I270" s="124"/>
      <c r="J270" s="125"/>
    </row>
    <row r="271" spans="2:10" x14ac:dyDescent="0.3">
      <c r="B271" s="45"/>
      <c r="C271" s="14"/>
      <c r="D271" s="30" t="s">
        <v>18</v>
      </c>
      <c r="E271" s="15" t="s">
        <v>404</v>
      </c>
      <c r="F271" s="22">
        <v>4</v>
      </c>
      <c r="G271" s="22" t="s">
        <v>31</v>
      </c>
      <c r="H271" s="22"/>
      <c r="I271" s="124"/>
      <c r="J271" s="125"/>
    </row>
    <row r="272" spans="2:10" x14ac:dyDescent="0.3">
      <c r="B272" s="45"/>
      <c r="C272" s="14"/>
      <c r="D272" s="30" t="s">
        <v>18</v>
      </c>
      <c r="E272" s="15" t="s">
        <v>124</v>
      </c>
      <c r="F272" s="22">
        <v>7</v>
      </c>
      <c r="G272" s="22" t="s">
        <v>31</v>
      </c>
      <c r="H272" s="22"/>
      <c r="I272" s="124"/>
      <c r="J272" s="125"/>
    </row>
    <row r="273" spans="2:10" x14ac:dyDescent="0.3">
      <c r="B273" s="45"/>
      <c r="C273" s="14"/>
      <c r="D273" s="27"/>
      <c r="E273" s="15"/>
      <c r="F273" s="22"/>
      <c r="G273" s="22"/>
      <c r="H273" s="22"/>
      <c r="I273" s="124"/>
      <c r="J273" s="125"/>
    </row>
    <row r="274" spans="2:10" x14ac:dyDescent="0.3">
      <c r="B274" s="44">
        <v>8</v>
      </c>
      <c r="C274" s="12" t="s">
        <v>16</v>
      </c>
      <c r="D274" s="29"/>
      <c r="E274" s="13"/>
      <c r="F274" s="22"/>
      <c r="G274" s="22"/>
      <c r="H274" s="22"/>
      <c r="I274" s="124"/>
      <c r="J274" s="125"/>
    </row>
    <row r="275" spans="2:10" x14ac:dyDescent="0.3">
      <c r="B275" s="45"/>
      <c r="C275" s="14"/>
      <c r="D275" s="30" t="s">
        <v>18</v>
      </c>
      <c r="E275" s="15" t="s">
        <v>405</v>
      </c>
      <c r="F275" s="22">
        <v>1</v>
      </c>
      <c r="G275" s="22" t="s">
        <v>31</v>
      </c>
      <c r="H275" s="22"/>
      <c r="I275" s="124"/>
      <c r="J275" s="125"/>
    </row>
    <row r="276" spans="2:10" x14ac:dyDescent="0.3">
      <c r="B276" s="45"/>
      <c r="C276" s="14"/>
      <c r="D276" s="30" t="s">
        <v>18</v>
      </c>
      <c r="E276" s="8" t="s">
        <v>84</v>
      </c>
      <c r="F276" s="22">
        <v>1</v>
      </c>
      <c r="G276" s="22" t="s">
        <v>31</v>
      </c>
      <c r="H276" s="22"/>
      <c r="I276" s="124"/>
      <c r="J276" s="125"/>
    </row>
    <row r="277" spans="2:10" x14ac:dyDescent="0.3">
      <c r="B277" s="45"/>
      <c r="C277" s="14"/>
      <c r="D277" s="30" t="s">
        <v>18</v>
      </c>
      <c r="E277" s="33" t="s">
        <v>100</v>
      </c>
      <c r="F277" s="22">
        <v>1</v>
      </c>
      <c r="G277" s="22" t="s">
        <v>31</v>
      </c>
      <c r="H277" s="22"/>
      <c r="I277" s="124"/>
      <c r="J277" s="125"/>
    </row>
    <row r="278" spans="2:10" x14ac:dyDescent="0.3">
      <c r="B278" s="45"/>
      <c r="C278" s="14"/>
      <c r="D278" s="30"/>
      <c r="E278" s="33"/>
      <c r="F278" s="22"/>
      <c r="G278" s="22"/>
      <c r="H278" s="22"/>
      <c r="I278" s="124"/>
      <c r="J278" s="125"/>
    </row>
    <row r="279" spans="2:10" x14ac:dyDescent="0.3">
      <c r="B279" s="44">
        <v>9</v>
      </c>
      <c r="C279" s="12" t="s">
        <v>101</v>
      </c>
      <c r="D279" s="30"/>
      <c r="F279" s="22"/>
      <c r="G279" s="22"/>
      <c r="H279" s="22"/>
      <c r="I279" s="124"/>
      <c r="J279" s="125"/>
    </row>
    <row r="280" spans="2:10" x14ac:dyDescent="0.3">
      <c r="B280" s="45"/>
      <c r="C280" s="14"/>
      <c r="D280" s="30" t="s">
        <v>18</v>
      </c>
      <c r="E280" s="15" t="s">
        <v>406</v>
      </c>
      <c r="F280" s="22">
        <v>1</v>
      </c>
      <c r="G280" s="22" t="s">
        <v>31</v>
      </c>
      <c r="H280" s="22"/>
      <c r="I280" s="124"/>
      <c r="J280" s="125"/>
    </row>
    <row r="281" spans="2:10" x14ac:dyDescent="0.3">
      <c r="B281" s="45"/>
      <c r="C281" s="14"/>
      <c r="D281" s="30" t="s">
        <v>18</v>
      </c>
      <c r="E281" s="8" t="s">
        <v>84</v>
      </c>
      <c r="F281" s="22">
        <v>1</v>
      </c>
      <c r="G281" s="22" t="s">
        <v>31</v>
      </c>
      <c r="H281" s="22"/>
      <c r="I281" s="124"/>
      <c r="J281" s="125"/>
    </row>
    <row r="282" spans="2:10" x14ac:dyDescent="0.3">
      <c r="B282" s="45"/>
      <c r="C282" s="14"/>
      <c r="D282" s="30" t="s">
        <v>18</v>
      </c>
      <c r="E282" s="33" t="s">
        <v>60</v>
      </c>
      <c r="F282" s="22">
        <v>1</v>
      </c>
      <c r="G282" s="22" t="s">
        <v>31</v>
      </c>
      <c r="H282" s="22"/>
      <c r="I282" s="124"/>
      <c r="J282" s="125"/>
    </row>
    <row r="283" spans="2:10" x14ac:dyDescent="0.3">
      <c r="B283" s="45"/>
      <c r="C283" s="14"/>
      <c r="D283" s="27"/>
      <c r="E283" s="15"/>
      <c r="F283" s="22"/>
      <c r="G283" s="22"/>
      <c r="H283" s="22"/>
      <c r="I283" s="124"/>
      <c r="J283" s="125"/>
    </row>
    <row r="284" spans="2:10" x14ac:dyDescent="0.3">
      <c r="B284" s="44">
        <v>10</v>
      </c>
      <c r="C284" s="12" t="s">
        <v>17</v>
      </c>
      <c r="D284" s="29"/>
      <c r="E284" s="13"/>
      <c r="F284" s="22"/>
      <c r="G284" s="22"/>
      <c r="H284" s="22"/>
      <c r="I284" s="124"/>
      <c r="J284" s="125"/>
    </row>
    <row r="285" spans="2:10" x14ac:dyDescent="0.3">
      <c r="B285" s="45"/>
      <c r="C285" s="14"/>
      <c r="D285" s="30" t="s">
        <v>18</v>
      </c>
      <c r="E285" s="15" t="s">
        <v>405</v>
      </c>
      <c r="F285" s="22">
        <v>1</v>
      </c>
      <c r="G285" s="22" t="s">
        <v>31</v>
      </c>
      <c r="H285" s="22"/>
      <c r="I285" s="124"/>
      <c r="J285" s="125"/>
    </row>
    <row r="286" spans="2:10" x14ac:dyDescent="0.3">
      <c r="B286" s="45"/>
      <c r="C286" s="14"/>
      <c r="D286" s="30" t="s">
        <v>18</v>
      </c>
      <c r="E286" s="8" t="s">
        <v>84</v>
      </c>
      <c r="F286" s="22">
        <v>1</v>
      </c>
      <c r="G286" s="22" t="s">
        <v>31</v>
      </c>
      <c r="H286" s="22"/>
      <c r="I286" s="124"/>
      <c r="J286" s="125"/>
    </row>
    <row r="287" spans="2:10" x14ac:dyDescent="0.3">
      <c r="B287" s="45"/>
      <c r="C287" s="14"/>
      <c r="D287" s="30" t="s">
        <v>18</v>
      </c>
      <c r="E287" s="33" t="s">
        <v>60</v>
      </c>
      <c r="F287" s="22">
        <v>1</v>
      </c>
      <c r="G287" s="22" t="s">
        <v>31</v>
      </c>
      <c r="H287" s="22"/>
      <c r="I287" s="124"/>
      <c r="J287" s="125"/>
    </row>
    <row r="288" spans="2:10" x14ac:dyDescent="0.3">
      <c r="B288" s="45"/>
      <c r="C288" s="14"/>
      <c r="D288" s="30" t="s">
        <v>18</v>
      </c>
      <c r="E288" s="15" t="s">
        <v>55</v>
      </c>
      <c r="F288" s="22">
        <v>1</v>
      </c>
      <c r="G288" s="22" t="s">
        <v>31</v>
      </c>
      <c r="H288" s="26"/>
      <c r="I288" s="130"/>
      <c r="J288" s="125"/>
    </row>
    <row r="289" spans="2:10" x14ac:dyDescent="0.3">
      <c r="B289" s="45"/>
      <c r="C289" s="14"/>
      <c r="D289" s="30"/>
      <c r="E289" s="15"/>
      <c r="F289" s="22"/>
      <c r="G289" s="22"/>
      <c r="H289" s="25"/>
      <c r="I289" s="129"/>
      <c r="J289" s="125"/>
    </row>
    <row r="290" spans="2:10" x14ac:dyDescent="0.3">
      <c r="B290" s="44">
        <v>11</v>
      </c>
      <c r="C290" s="12" t="s">
        <v>56</v>
      </c>
      <c r="D290" s="52"/>
      <c r="E290" s="13"/>
      <c r="F290" s="22"/>
      <c r="G290" s="22"/>
      <c r="H290" s="25"/>
      <c r="I290" s="129"/>
      <c r="J290" s="125"/>
    </row>
    <row r="291" spans="2:10" x14ac:dyDescent="0.3">
      <c r="B291" s="45"/>
      <c r="C291" s="12"/>
      <c r="D291" s="30" t="s">
        <v>18</v>
      </c>
      <c r="E291" s="15" t="s">
        <v>407</v>
      </c>
      <c r="F291" s="22">
        <v>1</v>
      </c>
      <c r="G291" s="22" t="s">
        <v>31</v>
      </c>
      <c r="H291" s="26"/>
      <c r="I291" s="130"/>
      <c r="J291" s="125"/>
    </row>
    <row r="292" spans="2:10" x14ac:dyDescent="0.3">
      <c r="B292" s="45"/>
      <c r="C292" s="12"/>
      <c r="D292" s="30" t="s">
        <v>18</v>
      </c>
      <c r="E292" s="8" t="s">
        <v>83</v>
      </c>
      <c r="F292" s="22">
        <v>3</v>
      </c>
      <c r="G292" s="22" t="s">
        <v>31</v>
      </c>
      <c r="H292" s="26"/>
      <c r="I292" s="130"/>
      <c r="J292" s="125"/>
    </row>
    <row r="293" spans="2:10" x14ac:dyDescent="0.3">
      <c r="B293" s="45"/>
      <c r="C293" s="14"/>
      <c r="D293" s="30"/>
      <c r="E293" s="15"/>
      <c r="F293" s="22"/>
      <c r="G293" s="22"/>
      <c r="H293" s="25"/>
      <c r="I293" s="129"/>
      <c r="J293" s="125"/>
    </row>
    <row r="294" spans="2:10" x14ac:dyDescent="0.3">
      <c r="B294" s="44">
        <v>12</v>
      </c>
      <c r="C294" s="12" t="s">
        <v>38</v>
      </c>
      <c r="D294" s="52"/>
      <c r="E294" s="13"/>
      <c r="F294" s="22"/>
      <c r="G294" s="22"/>
      <c r="H294" s="22"/>
      <c r="I294" s="124"/>
      <c r="J294" s="125"/>
    </row>
    <row r="295" spans="2:10" x14ac:dyDescent="0.3">
      <c r="B295" s="44"/>
      <c r="C295" s="12"/>
      <c r="D295" s="30" t="s">
        <v>18</v>
      </c>
      <c r="E295" s="15" t="s">
        <v>405</v>
      </c>
      <c r="F295" s="22">
        <v>1</v>
      </c>
      <c r="G295" s="22" t="s">
        <v>31</v>
      </c>
      <c r="H295" s="22"/>
      <c r="I295" s="124"/>
      <c r="J295" s="125"/>
    </row>
    <row r="296" spans="2:10" x14ac:dyDescent="0.3">
      <c r="B296" s="44"/>
      <c r="C296" s="12"/>
      <c r="D296" s="30" t="s">
        <v>18</v>
      </c>
      <c r="E296" s="8" t="s">
        <v>84</v>
      </c>
      <c r="F296" s="22">
        <v>1</v>
      </c>
      <c r="G296" s="22" t="s">
        <v>31</v>
      </c>
      <c r="H296" s="22"/>
      <c r="I296" s="124"/>
      <c r="J296" s="125"/>
    </row>
    <row r="297" spans="2:10" x14ac:dyDescent="0.3">
      <c r="B297" s="44"/>
      <c r="C297" s="12"/>
      <c r="D297" s="30" t="s">
        <v>18</v>
      </c>
      <c r="E297" s="15" t="s">
        <v>42</v>
      </c>
      <c r="F297" s="22">
        <v>1</v>
      </c>
      <c r="G297" s="22" t="s">
        <v>31</v>
      </c>
      <c r="H297" s="22"/>
      <c r="I297" s="124"/>
      <c r="J297" s="125"/>
    </row>
    <row r="298" spans="2:10" x14ac:dyDescent="0.3">
      <c r="B298" s="45"/>
      <c r="C298" s="12"/>
      <c r="D298" s="30" t="s">
        <v>18</v>
      </c>
      <c r="E298" s="15" t="s">
        <v>34</v>
      </c>
      <c r="F298" s="22">
        <v>1</v>
      </c>
      <c r="G298" s="22" t="s">
        <v>31</v>
      </c>
      <c r="H298" s="22"/>
      <c r="I298" s="124"/>
      <c r="J298" s="125"/>
    </row>
    <row r="299" spans="2:10" x14ac:dyDescent="0.3">
      <c r="B299" s="45"/>
      <c r="C299" s="14"/>
      <c r="D299" s="30" t="s">
        <v>18</v>
      </c>
      <c r="E299" s="15" t="s">
        <v>55</v>
      </c>
      <c r="F299" s="22">
        <v>1</v>
      </c>
      <c r="G299" s="22" t="s">
        <v>31</v>
      </c>
      <c r="H299" s="26"/>
      <c r="I299" s="130"/>
      <c r="J299" s="125"/>
    </row>
    <row r="300" spans="2:10" x14ac:dyDescent="0.3">
      <c r="B300" s="45"/>
      <c r="C300" s="14"/>
      <c r="D300" s="30"/>
      <c r="E300" s="15"/>
      <c r="F300" s="22"/>
      <c r="G300" s="22"/>
      <c r="H300" s="26"/>
      <c r="I300" s="130"/>
      <c r="J300" s="125"/>
    </row>
    <row r="301" spans="2:10" x14ac:dyDescent="0.3">
      <c r="B301" s="50"/>
      <c r="C301" s="35" t="s">
        <v>98</v>
      </c>
      <c r="D301" s="53"/>
      <c r="E301" s="8"/>
      <c r="F301" s="37"/>
      <c r="G301" s="37"/>
      <c r="H301" s="26"/>
      <c r="I301" s="130"/>
      <c r="J301" s="125"/>
    </row>
    <row r="302" spans="2:10" x14ac:dyDescent="0.3">
      <c r="B302" s="48">
        <v>13</v>
      </c>
      <c r="C302" s="40" t="s">
        <v>64</v>
      </c>
      <c r="D302" s="54"/>
      <c r="E302" s="8"/>
      <c r="F302" s="37"/>
      <c r="G302" s="37"/>
      <c r="H302" s="39"/>
      <c r="I302" s="136"/>
      <c r="J302" s="125"/>
    </row>
    <row r="303" spans="2:10" x14ac:dyDescent="0.3">
      <c r="B303" s="48"/>
      <c r="C303" s="38"/>
      <c r="D303" s="53" t="s">
        <v>18</v>
      </c>
      <c r="E303" s="15" t="s">
        <v>404</v>
      </c>
      <c r="F303" s="37">
        <v>8</v>
      </c>
      <c r="G303" s="37" t="s">
        <v>31</v>
      </c>
      <c r="H303" s="22"/>
      <c r="I303" s="124"/>
      <c r="J303" s="125"/>
    </row>
    <row r="304" spans="2:10" x14ac:dyDescent="0.3">
      <c r="B304" s="50"/>
      <c r="C304" s="38"/>
      <c r="D304" s="53" t="s">
        <v>18</v>
      </c>
      <c r="E304" s="8" t="s">
        <v>45</v>
      </c>
      <c r="F304" s="37">
        <v>24</v>
      </c>
      <c r="G304" s="37" t="s">
        <v>31</v>
      </c>
      <c r="H304" s="22"/>
      <c r="I304" s="124"/>
      <c r="J304" s="125"/>
    </row>
    <row r="305" spans="2:10" x14ac:dyDescent="0.3">
      <c r="B305" s="50"/>
      <c r="C305" s="38"/>
      <c r="D305" s="53"/>
      <c r="E305" s="8"/>
      <c r="F305" s="37"/>
      <c r="G305" s="37"/>
      <c r="H305" s="39"/>
      <c r="I305" s="136"/>
      <c r="J305" s="125"/>
    </row>
    <row r="306" spans="2:10" x14ac:dyDescent="0.3">
      <c r="B306" s="48">
        <v>14</v>
      </c>
      <c r="C306" s="40" t="s">
        <v>8</v>
      </c>
      <c r="D306" s="53"/>
      <c r="E306" s="8"/>
      <c r="F306" s="37"/>
      <c r="G306" s="37"/>
      <c r="H306" s="39"/>
      <c r="I306" s="136"/>
      <c r="J306" s="125"/>
    </row>
    <row r="307" spans="2:10" x14ac:dyDescent="0.3">
      <c r="B307" s="50"/>
      <c r="C307" s="38"/>
      <c r="D307" s="53" t="s">
        <v>18</v>
      </c>
      <c r="E307" s="8" t="s">
        <v>408</v>
      </c>
      <c r="F307" s="37">
        <v>2</v>
      </c>
      <c r="G307" s="37" t="s">
        <v>31</v>
      </c>
      <c r="H307" s="39"/>
      <c r="I307" s="136"/>
      <c r="J307" s="125"/>
    </row>
    <row r="308" spans="2:10" x14ac:dyDescent="0.3">
      <c r="B308" s="50"/>
      <c r="C308" s="38"/>
      <c r="D308" s="53" t="s">
        <v>18</v>
      </c>
      <c r="E308" s="8" t="s">
        <v>84</v>
      </c>
      <c r="F308" s="37">
        <v>2</v>
      </c>
      <c r="G308" s="37" t="s">
        <v>31</v>
      </c>
      <c r="H308" s="39"/>
      <c r="I308" s="136"/>
      <c r="J308" s="125"/>
    </row>
    <row r="309" spans="2:10" x14ac:dyDescent="0.3">
      <c r="B309" s="45"/>
      <c r="C309" s="14"/>
      <c r="D309" s="30" t="s">
        <v>18</v>
      </c>
      <c r="E309" s="33" t="s">
        <v>60</v>
      </c>
      <c r="F309" s="22">
        <v>2</v>
      </c>
      <c r="G309" s="22" t="s">
        <v>31</v>
      </c>
      <c r="H309" s="22"/>
      <c r="I309" s="124"/>
      <c r="J309" s="125"/>
    </row>
    <row r="310" spans="2:10" x14ac:dyDescent="0.3">
      <c r="B310" s="50"/>
      <c r="C310" s="38"/>
      <c r="D310" s="53"/>
      <c r="E310" s="8"/>
      <c r="F310" s="37"/>
      <c r="G310" s="37"/>
      <c r="H310" s="39"/>
      <c r="I310" s="136"/>
      <c r="J310" s="125"/>
    </row>
    <row r="311" spans="2:10" x14ac:dyDescent="0.3">
      <c r="B311" s="48">
        <v>15</v>
      </c>
      <c r="C311" s="40" t="s">
        <v>65</v>
      </c>
      <c r="D311" s="53"/>
      <c r="E311" s="8"/>
      <c r="F311" s="37"/>
      <c r="G311" s="37"/>
      <c r="H311" s="39"/>
      <c r="I311" s="136"/>
      <c r="J311" s="125"/>
    </row>
    <row r="312" spans="2:10" x14ac:dyDescent="0.3">
      <c r="B312" s="50"/>
      <c r="C312" s="40"/>
      <c r="D312" s="53" t="s">
        <v>18</v>
      </c>
      <c r="E312" s="8" t="s">
        <v>408</v>
      </c>
      <c r="F312" s="37">
        <v>2</v>
      </c>
      <c r="G312" s="37" t="s">
        <v>31</v>
      </c>
      <c r="H312" s="39"/>
      <c r="I312" s="136"/>
      <c r="J312" s="125"/>
    </row>
    <row r="313" spans="2:10" x14ac:dyDescent="0.3">
      <c r="B313" s="50"/>
      <c r="C313" s="38"/>
      <c r="D313" s="53" t="s">
        <v>18</v>
      </c>
      <c r="E313" s="8" t="s">
        <v>84</v>
      </c>
      <c r="F313" s="37">
        <v>2</v>
      </c>
      <c r="G313" s="37" t="s">
        <v>31</v>
      </c>
      <c r="H313" s="39"/>
      <c r="I313" s="136"/>
      <c r="J313" s="125"/>
    </row>
    <row r="314" spans="2:10" x14ac:dyDescent="0.3">
      <c r="B314" s="50"/>
      <c r="C314" s="38"/>
      <c r="D314" s="53" t="s">
        <v>18</v>
      </c>
      <c r="E314" s="8" t="s">
        <v>55</v>
      </c>
      <c r="F314" s="37">
        <v>2</v>
      </c>
      <c r="G314" s="37" t="s">
        <v>31</v>
      </c>
      <c r="H314" s="39"/>
      <c r="I314" s="136"/>
      <c r="J314" s="125"/>
    </row>
    <row r="315" spans="2:10" x14ac:dyDescent="0.3">
      <c r="B315" s="45"/>
      <c r="C315" s="14"/>
      <c r="D315" s="30" t="s">
        <v>18</v>
      </c>
      <c r="E315" s="33" t="s">
        <v>60</v>
      </c>
      <c r="F315" s="22">
        <v>2</v>
      </c>
      <c r="G315" s="22" t="s">
        <v>31</v>
      </c>
      <c r="H315" s="22"/>
      <c r="I315" s="124"/>
      <c r="J315" s="125"/>
    </row>
    <row r="316" spans="2:10" x14ac:dyDescent="0.3">
      <c r="B316" s="50"/>
      <c r="C316" s="38"/>
      <c r="D316" s="53"/>
      <c r="E316" s="8"/>
      <c r="F316" s="37"/>
      <c r="G316" s="37"/>
      <c r="H316" s="39"/>
      <c r="I316" s="136"/>
      <c r="J316" s="125"/>
    </row>
    <row r="317" spans="2:10" x14ac:dyDescent="0.3">
      <c r="B317" s="48">
        <v>16</v>
      </c>
      <c r="C317" s="40" t="s">
        <v>16</v>
      </c>
      <c r="D317" s="53"/>
      <c r="E317" s="8"/>
      <c r="F317" s="37"/>
      <c r="G317" s="37"/>
      <c r="H317" s="39"/>
      <c r="I317" s="136"/>
      <c r="J317" s="125"/>
    </row>
    <row r="318" spans="2:10" x14ac:dyDescent="0.3">
      <c r="B318" s="50"/>
      <c r="C318" s="40"/>
      <c r="D318" s="53" t="s">
        <v>18</v>
      </c>
      <c r="E318" s="8" t="s">
        <v>408</v>
      </c>
      <c r="F318" s="37">
        <v>2</v>
      </c>
      <c r="G318" s="37" t="s">
        <v>31</v>
      </c>
      <c r="H318" s="39"/>
      <c r="I318" s="136"/>
      <c r="J318" s="125"/>
    </row>
    <row r="319" spans="2:10" x14ac:dyDescent="0.3">
      <c r="B319" s="50"/>
      <c r="C319" s="38"/>
      <c r="D319" s="53" t="s">
        <v>18</v>
      </c>
      <c r="E319" s="8" t="s">
        <v>84</v>
      </c>
      <c r="F319" s="37">
        <v>2</v>
      </c>
      <c r="G319" s="37" t="s">
        <v>31</v>
      </c>
      <c r="H319" s="39"/>
      <c r="I319" s="136"/>
      <c r="J319" s="125"/>
    </row>
    <row r="320" spans="2:10" x14ac:dyDescent="0.3">
      <c r="B320" s="45"/>
      <c r="C320" s="14"/>
      <c r="D320" s="30" t="s">
        <v>18</v>
      </c>
      <c r="E320" s="33" t="s">
        <v>60</v>
      </c>
      <c r="F320" s="22">
        <v>2</v>
      </c>
      <c r="G320" s="22" t="s">
        <v>31</v>
      </c>
      <c r="H320" s="22"/>
      <c r="I320" s="124"/>
      <c r="J320" s="125"/>
    </row>
    <row r="321" spans="2:10" x14ac:dyDescent="0.3">
      <c r="B321" s="45"/>
      <c r="C321" s="14"/>
      <c r="D321" s="30"/>
      <c r="E321" s="33"/>
      <c r="F321" s="22"/>
      <c r="G321" s="22"/>
      <c r="H321" s="22"/>
      <c r="I321" s="124"/>
      <c r="J321" s="125"/>
    </row>
    <row r="322" spans="2:10" x14ac:dyDescent="0.3">
      <c r="B322" s="44">
        <v>17</v>
      </c>
      <c r="C322" s="12" t="s">
        <v>38</v>
      </c>
      <c r="D322" s="52"/>
      <c r="E322" s="13"/>
      <c r="F322" s="22"/>
      <c r="G322" s="22"/>
      <c r="H322" s="22"/>
      <c r="I322" s="124"/>
      <c r="J322" s="125"/>
    </row>
    <row r="323" spans="2:10" x14ac:dyDescent="0.3">
      <c r="B323" s="45"/>
      <c r="C323" s="12"/>
      <c r="D323" s="30" t="s">
        <v>18</v>
      </c>
      <c r="E323" s="15" t="s">
        <v>405</v>
      </c>
      <c r="F323" s="22">
        <v>2</v>
      </c>
      <c r="G323" s="22" t="s">
        <v>31</v>
      </c>
      <c r="H323" s="22"/>
      <c r="I323" s="124"/>
      <c r="J323" s="125"/>
    </row>
    <row r="324" spans="2:10" x14ac:dyDescent="0.3">
      <c r="B324" s="45"/>
      <c r="C324" s="12"/>
      <c r="D324" s="30" t="s">
        <v>18</v>
      </c>
      <c r="E324" s="8" t="s">
        <v>84</v>
      </c>
      <c r="F324" s="22">
        <v>2</v>
      </c>
      <c r="G324" s="22" t="s">
        <v>31</v>
      </c>
      <c r="H324" s="22"/>
      <c r="I324" s="124"/>
      <c r="J324" s="125"/>
    </row>
    <row r="325" spans="2:10" x14ac:dyDescent="0.3">
      <c r="B325" s="50"/>
      <c r="C325" s="12"/>
      <c r="D325" s="30" t="s">
        <v>18</v>
      </c>
      <c r="E325" s="15" t="s">
        <v>42</v>
      </c>
      <c r="F325" s="22">
        <v>2</v>
      </c>
      <c r="G325" s="22" t="s">
        <v>31</v>
      </c>
      <c r="H325" s="22"/>
      <c r="I325" s="124"/>
      <c r="J325" s="125"/>
    </row>
    <row r="326" spans="2:10" x14ac:dyDescent="0.3">
      <c r="B326" s="50"/>
      <c r="C326" s="12"/>
      <c r="D326" s="30" t="s">
        <v>18</v>
      </c>
      <c r="E326" s="15" t="s">
        <v>34</v>
      </c>
      <c r="F326" s="22">
        <v>2</v>
      </c>
      <c r="G326" s="22" t="s">
        <v>31</v>
      </c>
      <c r="H326" s="22"/>
      <c r="I326" s="124"/>
      <c r="J326" s="125"/>
    </row>
    <row r="327" spans="2:10" x14ac:dyDescent="0.3">
      <c r="B327" s="50"/>
      <c r="C327" s="14"/>
      <c r="D327" s="30" t="s">
        <v>18</v>
      </c>
      <c r="E327" s="15" t="s">
        <v>55</v>
      </c>
      <c r="F327" s="22">
        <v>2</v>
      </c>
      <c r="G327" s="22" t="s">
        <v>31</v>
      </c>
      <c r="H327" s="26"/>
      <c r="I327" s="130"/>
      <c r="J327" s="125"/>
    </row>
    <row r="328" spans="2:10" x14ac:dyDescent="0.3">
      <c r="B328" s="50"/>
      <c r="C328" s="38"/>
      <c r="D328" s="53"/>
      <c r="E328" s="8"/>
      <c r="F328" s="37"/>
      <c r="G328" s="37"/>
      <c r="H328" s="39"/>
      <c r="I328" s="136"/>
      <c r="J328" s="125"/>
    </row>
    <row r="329" spans="2:10" x14ac:dyDescent="0.3">
      <c r="B329" s="48">
        <v>18</v>
      </c>
      <c r="C329" s="40" t="s">
        <v>56</v>
      </c>
      <c r="D329" s="53"/>
      <c r="E329" s="8"/>
      <c r="F329" s="37"/>
      <c r="G329" s="37"/>
      <c r="H329" s="39"/>
      <c r="I329" s="136"/>
      <c r="J329" s="125"/>
    </row>
    <row r="330" spans="2:10" ht="14.25" customHeight="1" x14ac:dyDescent="0.3">
      <c r="B330" s="48"/>
      <c r="C330" s="38"/>
      <c r="D330" s="53" t="s">
        <v>18</v>
      </c>
      <c r="E330" s="15" t="s">
        <v>407</v>
      </c>
      <c r="F330" s="37">
        <v>2</v>
      </c>
      <c r="G330" s="37" t="s">
        <v>31</v>
      </c>
      <c r="H330" s="22"/>
      <c r="I330" s="124"/>
      <c r="J330" s="125"/>
    </row>
    <row r="331" spans="2:10" x14ac:dyDescent="0.3">
      <c r="B331" s="50"/>
      <c r="C331" s="38"/>
      <c r="D331" s="53" t="s">
        <v>18</v>
      </c>
      <c r="E331" s="8" t="s">
        <v>83</v>
      </c>
      <c r="F331" s="37">
        <v>6</v>
      </c>
      <c r="G331" s="37" t="s">
        <v>31</v>
      </c>
      <c r="H331" s="39"/>
      <c r="I331" s="136"/>
      <c r="J331" s="125"/>
    </row>
    <row r="332" spans="2:10" x14ac:dyDescent="0.3">
      <c r="B332" s="45"/>
      <c r="C332" s="14"/>
      <c r="D332" s="30"/>
      <c r="E332" s="15"/>
      <c r="F332" s="22"/>
      <c r="G332" s="22"/>
      <c r="H332" s="25"/>
      <c r="I332" s="129"/>
      <c r="J332" s="125"/>
    </row>
    <row r="333" spans="2:10" x14ac:dyDescent="0.3">
      <c r="B333" s="44">
        <v>19</v>
      </c>
      <c r="C333" s="12" t="s">
        <v>59</v>
      </c>
      <c r="D333" s="29"/>
      <c r="E333" s="13"/>
      <c r="F333" s="22"/>
      <c r="G333" s="22"/>
      <c r="H333" s="25"/>
      <c r="I333" s="129"/>
      <c r="J333" s="125"/>
    </row>
    <row r="334" spans="2:10" x14ac:dyDescent="0.3">
      <c r="B334" s="45"/>
      <c r="C334" s="14"/>
      <c r="D334" s="30" t="s">
        <v>18</v>
      </c>
      <c r="E334" s="8" t="s">
        <v>408</v>
      </c>
      <c r="F334" s="22">
        <v>1</v>
      </c>
      <c r="G334" s="22" t="s">
        <v>31</v>
      </c>
      <c r="H334" s="26"/>
      <c r="I334" s="130"/>
      <c r="J334" s="125"/>
    </row>
    <row r="335" spans="2:10" x14ac:dyDescent="0.3">
      <c r="B335" s="50"/>
      <c r="C335" s="38"/>
      <c r="D335" s="53" t="s">
        <v>18</v>
      </c>
      <c r="E335" s="8" t="s">
        <v>84</v>
      </c>
      <c r="F335" s="37">
        <v>1</v>
      </c>
      <c r="G335" s="37" t="s">
        <v>31</v>
      </c>
      <c r="H335" s="39"/>
      <c r="I335" s="136"/>
      <c r="J335" s="125"/>
    </row>
    <row r="336" spans="2:10" x14ac:dyDescent="0.3">
      <c r="B336" s="45"/>
      <c r="C336" s="14"/>
      <c r="D336" s="30" t="s">
        <v>18</v>
      </c>
      <c r="E336" s="15" t="s">
        <v>377</v>
      </c>
      <c r="F336" s="22">
        <v>1</v>
      </c>
      <c r="G336" s="22" t="s">
        <v>111</v>
      </c>
      <c r="H336" s="32"/>
      <c r="I336" s="137"/>
      <c r="J336" s="125"/>
    </row>
    <row r="337" spans="2:10" x14ac:dyDescent="0.3">
      <c r="B337" s="45"/>
      <c r="C337" s="14"/>
      <c r="D337" s="30"/>
      <c r="E337" s="15"/>
      <c r="F337" s="22"/>
      <c r="G337" s="22"/>
      <c r="H337" s="22"/>
      <c r="I337" s="124"/>
      <c r="J337" s="125"/>
    </row>
    <row r="338" spans="2:10" x14ac:dyDescent="0.3">
      <c r="B338" s="48">
        <v>20</v>
      </c>
      <c r="C338" s="12" t="s">
        <v>28</v>
      </c>
      <c r="D338" s="52"/>
      <c r="E338" s="15"/>
      <c r="F338" s="22"/>
      <c r="G338" s="22"/>
      <c r="H338" s="22"/>
      <c r="I338" s="124"/>
      <c r="J338" s="125"/>
    </row>
    <row r="339" spans="2:10" x14ac:dyDescent="0.3">
      <c r="B339" s="48"/>
      <c r="C339" s="34" t="s">
        <v>61</v>
      </c>
      <c r="D339" s="52"/>
      <c r="E339" s="15"/>
      <c r="F339" s="22"/>
      <c r="G339" s="22"/>
      <c r="H339" s="22"/>
      <c r="I339" s="124"/>
      <c r="J339" s="125"/>
    </row>
    <row r="340" spans="2:10" x14ac:dyDescent="0.3">
      <c r="B340" s="45"/>
      <c r="C340" s="14"/>
      <c r="D340" s="30" t="s">
        <v>18</v>
      </c>
      <c r="E340" s="8" t="s">
        <v>43</v>
      </c>
      <c r="F340" s="22">
        <v>1</v>
      </c>
      <c r="G340" s="22" t="s">
        <v>30</v>
      </c>
      <c r="H340" s="22"/>
      <c r="I340" s="124"/>
      <c r="J340" s="125"/>
    </row>
    <row r="341" spans="2:10" x14ac:dyDescent="0.3">
      <c r="B341" s="45"/>
      <c r="C341" s="14"/>
      <c r="D341" s="27"/>
      <c r="E341" s="9" t="s">
        <v>66</v>
      </c>
      <c r="F341" s="22"/>
      <c r="G341" s="22"/>
      <c r="H341" s="22"/>
      <c r="I341" s="124"/>
      <c r="J341" s="125"/>
    </row>
    <row r="342" spans="2:10" x14ac:dyDescent="0.3">
      <c r="B342" s="45"/>
      <c r="C342" s="14"/>
      <c r="D342" s="27"/>
      <c r="E342" s="9" t="s">
        <v>67</v>
      </c>
      <c r="F342" s="22"/>
      <c r="G342" s="22"/>
      <c r="H342" s="22"/>
      <c r="I342" s="124"/>
      <c r="J342" s="125"/>
    </row>
    <row r="343" spans="2:10" x14ac:dyDescent="0.3">
      <c r="B343" s="45"/>
      <c r="C343" s="14"/>
      <c r="D343" s="27"/>
      <c r="E343" s="9" t="s">
        <v>68</v>
      </c>
      <c r="F343" s="22"/>
      <c r="G343" s="22"/>
      <c r="H343" s="22"/>
      <c r="I343" s="124"/>
      <c r="J343" s="125"/>
    </row>
    <row r="344" spans="2:10" x14ac:dyDescent="0.3">
      <c r="B344" s="45"/>
      <c r="C344" s="14"/>
      <c r="D344" s="27"/>
      <c r="E344" s="9" t="s">
        <v>69</v>
      </c>
      <c r="F344" s="22"/>
      <c r="G344" s="22"/>
      <c r="H344" s="22"/>
      <c r="I344" s="124"/>
      <c r="J344" s="125"/>
    </row>
    <row r="345" spans="2:10" x14ac:dyDescent="0.3">
      <c r="B345" s="45"/>
      <c r="C345" s="14"/>
      <c r="D345" s="27"/>
      <c r="E345" s="9" t="s">
        <v>71</v>
      </c>
      <c r="F345" s="22"/>
      <c r="G345" s="22"/>
      <c r="H345" s="22"/>
      <c r="I345" s="124"/>
      <c r="J345" s="125"/>
    </row>
    <row r="346" spans="2:10" x14ac:dyDescent="0.3">
      <c r="B346" s="45"/>
      <c r="C346" s="14"/>
      <c r="D346" s="27"/>
      <c r="E346" s="9" t="s">
        <v>70</v>
      </c>
      <c r="F346" s="22"/>
      <c r="G346" s="22"/>
      <c r="H346" s="22"/>
      <c r="I346" s="124"/>
      <c r="J346" s="125"/>
    </row>
    <row r="347" spans="2:10" x14ac:dyDescent="0.3">
      <c r="B347" s="45"/>
      <c r="C347" s="14"/>
      <c r="D347" s="27"/>
      <c r="E347" s="9" t="s">
        <v>99</v>
      </c>
      <c r="F347" s="22"/>
      <c r="G347" s="22"/>
      <c r="H347" s="22"/>
      <c r="I347" s="124"/>
      <c r="J347" s="125"/>
    </row>
    <row r="348" spans="2:10" x14ac:dyDescent="0.3">
      <c r="B348" s="45"/>
      <c r="C348" s="14"/>
      <c r="D348" s="27"/>
      <c r="E348" s="10" t="s">
        <v>72</v>
      </c>
      <c r="F348" s="22"/>
      <c r="G348" s="22"/>
      <c r="H348" s="22"/>
      <c r="I348" s="124"/>
      <c r="J348" s="125"/>
    </row>
    <row r="349" spans="2:10" x14ac:dyDescent="0.3">
      <c r="B349" s="45"/>
      <c r="C349" s="14"/>
      <c r="D349" s="27"/>
      <c r="E349" s="10" t="s">
        <v>73</v>
      </c>
      <c r="F349" s="22"/>
      <c r="G349" s="22"/>
      <c r="H349" s="22"/>
      <c r="I349" s="124"/>
      <c r="J349" s="125"/>
    </row>
    <row r="350" spans="2:10" x14ac:dyDescent="0.3">
      <c r="B350" s="45"/>
      <c r="C350" s="14"/>
      <c r="D350" s="30" t="s">
        <v>18</v>
      </c>
      <c r="E350" s="31" t="s">
        <v>44</v>
      </c>
      <c r="F350" s="22"/>
      <c r="G350" s="22"/>
      <c r="H350" s="22"/>
      <c r="I350" s="124"/>
      <c r="J350" s="125"/>
    </row>
    <row r="351" spans="2:10" x14ac:dyDescent="0.3">
      <c r="B351" s="45"/>
      <c r="C351" s="14"/>
      <c r="D351" s="30" t="s">
        <v>18</v>
      </c>
      <c r="E351" s="31" t="s">
        <v>74</v>
      </c>
      <c r="F351" s="22"/>
      <c r="G351" s="22"/>
      <c r="H351" s="22"/>
      <c r="I351" s="124"/>
      <c r="J351" s="125"/>
    </row>
    <row r="352" spans="2:10" x14ac:dyDescent="0.3">
      <c r="B352" s="45"/>
      <c r="C352" s="14"/>
      <c r="D352" s="30"/>
      <c r="E352" s="31"/>
      <c r="F352" s="22"/>
      <c r="G352" s="22"/>
      <c r="H352" s="22"/>
      <c r="I352" s="124"/>
      <c r="J352" s="125"/>
    </row>
    <row r="353" spans="2:10" x14ac:dyDescent="0.3">
      <c r="B353" s="45"/>
      <c r="C353" s="35" t="s">
        <v>62</v>
      </c>
      <c r="D353" s="53"/>
      <c r="E353" s="36"/>
      <c r="F353" s="37"/>
      <c r="G353" s="37"/>
      <c r="H353" s="37"/>
      <c r="I353" s="135"/>
      <c r="J353" s="125"/>
    </row>
    <row r="354" spans="2:10" x14ac:dyDescent="0.3">
      <c r="B354" s="45"/>
      <c r="C354" s="35"/>
      <c r="D354" s="53" t="s">
        <v>18</v>
      </c>
      <c r="E354" s="36" t="s">
        <v>43</v>
      </c>
      <c r="F354" s="37">
        <v>2</v>
      </c>
      <c r="G354" s="37" t="s">
        <v>31</v>
      </c>
      <c r="H354" s="37"/>
      <c r="I354" s="135"/>
      <c r="J354" s="125"/>
    </row>
    <row r="355" spans="2:10" x14ac:dyDescent="0.3">
      <c r="B355" s="45"/>
      <c r="C355" s="35"/>
      <c r="D355" s="53"/>
      <c r="E355" s="36" t="s">
        <v>75</v>
      </c>
      <c r="F355" s="37"/>
      <c r="G355" s="37"/>
      <c r="H355" s="37"/>
      <c r="I355" s="135"/>
      <c r="J355" s="125"/>
    </row>
    <row r="356" spans="2:10" x14ac:dyDescent="0.3">
      <c r="B356" s="45"/>
      <c r="C356" s="35"/>
      <c r="D356" s="53"/>
      <c r="E356" s="36" t="s">
        <v>76</v>
      </c>
      <c r="F356" s="37"/>
      <c r="G356" s="37"/>
      <c r="H356" s="37"/>
      <c r="I356" s="135"/>
      <c r="J356" s="125"/>
    </row>
    <row r="357" spans="2:10" x14ac:dyDescent="0.3">
      <c r="B357" s="45"/>
      <c r="C357" s="35"/>
      <c r="D357" s="53"/>
      <c r="E357" s="36" t="s">
        <v>77</v>
      </c>
      <c r="F357" s="37"/>
      <c r="G357" s="37"/>
      <c r="H357" s="37"/>
      <c r="I357" s="135"/>
      <c r="J357" s="125"/>
    </row>
    <row r="358" spans="2:10" x14ac:dyDescent="0.3">
      <c r="B358" s="45"/>
      <c r="C358" s="35"/>
      <c r="D358" s="53"/>
      <c r="E358" s="36" t="s">
        <v>78</v>
      </c>
      <c r="F358" s="37"/>
      <c r="G358" s="37"/>
      <c r="H358" s="37"/>
      <c r="I358" s="135"/>
      <c r="J358" s="125"/>
    </row>
    <row r="359" spans="2:10" x14ac:dyDescent="0.3">
      <c r="B359" s="45"/>
      <c r="C359" s="35"/>
      <c r="D359" s="53"/>
      <c r="E359" s="36" t="s">
        <v>79</v>
      </c>
      <c r="F359" s="37"/>
      <c r="G359" s="37"/>
      <c r="H359" s="37"/>
      <c r="I359" s="135"/>
      <c r="J359" s="125"/>
    </row>
    <row r="360" spans="2:10" x14ac:dyDescent="0.3">
      <c r="B360" s="45"/>
      <c r="C360" s="35"/>
      <c r="D360" s="53"/>
      <c r="E360" s="36" t="s">
        <v>80</v>
      </c>
      <c r="F360" s="37"/>
      <c r="G360" s="37"/>
      <c r="H360" s="37"/>
      <c r="I360" s="135"/>
      <c r="J360" s="125"/>
    </row>
    <row r="361" spans="2:10" x14ac:dyDescent="0.3">
      <c r="B361" s="45"/>
      <c r="C361" s="35"/>
      <c r="D361" s="53"/>
      <c r="E361" s="36" t="s">
        <v>81</v>
      </c>
      <c r="F361" s="37"/>
      <c r="G361" s="37"/>
      <c r="H361" s="37"/>
      <c r="I361" s="135"/>
      <c r="J361" s="125"/>
    </row>
    <row r="362" spans="2:10" x14ac:dyDescent="0.3">
      <c r="B362" s="45"/>
      <c r="C362" s="35"/>
      <c r="D362" s="53"/>
      <c r="E362" s="36" t="s">
        <v>82</v>
      </c>
      <c r="F362" s="37"/>
      <c r="G362" s="37"/>
      <c r="H362" s="37"/>
      <c r="I362" s="135"/>
      <c r="J362" s="125"/>
    </row>
    <row r="363" spans="2:10" x14ac:dyDescent="0.3">
      <c r="B363" s="45"/>
      <c r="C363" s="14"/>
      <c r="D363" s="30"/>
      <c r="E363" s="31"/>
      <c r="F363" s="22"/>
      <c r="G363" s="22"/>
      <c r="H363" s="22"/>
      <c r="I363" s="124"/>
      <c r="J363" s="125"/>
    </row>
    <row r="364" spans="2:10" x14ac:dyDescent="0.3">
      <c r="B364" s="44">
        <v>21</v>
      </c>
      <c r="C364" s="12" t="s">
        <v>29</v>
      </c>
      <c r="D364" s="29"/>
      <c r="E364" s="15"/>
      <c r="F364" s="22"/>
      <c r="G364" s="22"/>
      <c r="H364" s="22"/>
      <c r="I364" s="124"/>
      <c r="J364" s="125"/>
    </row>
    <row r="365" spans="2:10" x14ac:dyDescent="0.3">
      <c r="B365" s="45"/>
      <c r="C365" s="14"/>
      <c r="D365" s="30" t="s">
        <v>18</v>
      </c>
      <c r="E365" s="15" t="s">
        <v>20</v>
      </c>
      <c r="F365" s="22">
        <v>3</v>
      </c>
      <c r="G365" s="22" t="s">
        <v>31</v>
      </c>
      <c r="H365" s="22"/>
      <c r="I365" s="124"/>
      <c r="J365" s="125"/>
    </row>
    <row r="366" spans="2:10" x14ac:dyDescent="0.3">
      <c r="B366" s="45"/>
      <c r="C366" s="14"/>
      <c r="D366" s="27"/>
      <c r="E366" s="15" t="s">
        <v>21</v>
      </c>
      <c r="F366" s="22"/>
      <c r="G366" s="22"/>
      <c r="H366" s="22"/>
      <c r="I366" s="124"/>
      <c r="J366" s="125"/>
    </row>
    <row r="367" spans="2:10" x14ac:dyDescent="0.3">
      <c r="B367" s="45"/>
      <c r="C367" s="14"/>
      <c r="D367" s="27"/>
      <c r="E367" s="15" t="s">
        <v>22</v>
      </c>
      <c r="F367" s="22"/>
      <c r="G367" s="22"/>
      <c r="H367" s="22"/>
      <c r="I367" s="124"/>
      <c r="J367" s="125"/>
    </row>
    <row r="368" spans="2:10" x14ac:dyDescent="0.3">
      <c r="B368" s="45"/>
      <c r="C368" s="14"/>
      <c r="D368" s="27"/>
      <c r="E368" s="18" t="s">
        <v>23</v>
      </c>
      <c r="F368" s="22"/>
      <c r="G368" s="22"/>
      <c r="H368" s="22"/>
      <c r="I368" s="124"/>
      <c r="J368" s="125"/>
    </row>
    <row r="369" spans="2:10" x14ac:dyDescent="0.3">
      <c r="B369" s="45"/>
      <c r="C369" s="14"/>
      <c r="D369" s="27"/>
      <c r="E369" s="15" t="s">
        <v>24</v>
      </c>
      <c r="F369" s="22"/>
      <c r="G369" s="22"/>
      <c r="H369" s="22"/>
      <c r="I369" s="124"/>
      <c r="J369" s="125"/>
    </row>
    <row r="370" spans="2:10" x14ac:dyDescent="0.3">
      <c r="B370" s="45"/>
      <c r="C370" s="14"/>
      <c r="D370" s="30" t="s">
        <v>18</v>
      </c>
      <c r="E370" s="15" t="s">
        <v>25</v>
      </c>
      <c r="F370" s="22">
        <v>1</v>
      </c>
      <c r="G370" s="22" t="s">
        <v>31</v>
      </c>
      <c r="H370" s="22"/>
      <c r="I370" s="124"/>
      <c r="J370" s="125"/>
    </row>
    <row r="371" spans="2:10" x14ac:dyDescent="0.3">
      <c r="B371" s="45"/>
      <c r="C371" s="14"/>
      <c r="D371" s="27"/>
      <c r="E371" s="15" t="s">
        <v>86</v>
      </c>
      <c r="F371" s="22"/>
      <c r="G371" s="22"/>
      <c r="H371" s="22"/>
      <c r="I371" s="124"/>
      <c r="J371" s="125"/>
    </row>
    <row r="372" spans="2:10" x14ac:dyDescent="0.3">
      <c r="B372" s="45"/>
      <c r="C372" s="14"/>
      <c r="D372" s="27"/>
      <c r="E372" s="15" t="s">
        <v>26</v>
      </c>
      <c r="F372" s="22"/>
      <c r="G372" s="22"/>
      <c r="H372" s="22"/>
      <c r="I372" s="124"/>
      <c r="J372" s="125"/>
    </row>
    <row r="373" spans="2:10" x14ac:dyDescent="0.3">
      <c r="B373" s="45"/>
      <c r="C373" s="14"/>
      <c r="D373" s="27"/>
      <c r="E373" s="15" t="s">
        <v>89</v>
      </c>
      <c r="F373" s="22"/>
      <c r="G373" s="22"/>
      <c r="H373" s="22"/>
      <c r="I373" s="124"/>
      <c r="J373" s="125"/>
    </row>
    <row r="374" spans="2:10" x14ac:dyDescent="0.3">
      <c r="B374" s="45"/>
      <c r="C374" s="14"/>
      <c r="D374" s="27"/>
      <c r="E374" s="15" t="s">
        <v>88</v>
      </c>
      <c r="F374" s="22"/>
      <c r="G374" s="22"/>
      <c r="H374" s="22"/>
      <c r="I374" s="124"/>
      <c r="J374" s="125"/>
    </row>
    <row r="375" spans="2:10" x14ac:dyDescent="0.3">
      <c r="B375" s="45"/>
      <c r="C375" s="14"/>
      <c r="D375" s="27"/>
      <c r="E375" s="15" t="s">
        <v>91</v>
      </c>
      <c r="F375" s="22"/>
      <c r="G375" s="22"/>
      <c r="H375" s="22"/>
      <c r="I375" s="124"/>
      <c r="J375" s="125"/>
    </row>
    <row r="376" spans="2:10" x14ac:dyDescent="0.3">
      <c r="B376" s="45"/>
      <c r="C376" s="14"/>
      <c r="D376" s="27"/>
      <c r="E376" s="15" t="s">
        <v>27</v>
      </c>
      <c r="F376" s="22"/>
      <c r="G376" s="22"/>
      <c r="H376" s="22"/>
      <c r="I376" s="124"/>
      <c r="J376" s="125"/>
    </row>
    <row r="377" spans="2:10" x14ac:dyDescent="0.3">
      <c r="B377" s="45"/>
      <c r="C377" s="14"/>
      <c r="D377" s="27"/>
      <c r="E377" s="15" t="s">
        <v>94</v>
      </c>
      <c r="F377" s="22"/>
      <c r="G377" s="22"/>
      <c r="H377" s="22"/>
      <c r="I377" s="124"/>
      <c r="J377" s="125"/>
    </row>
    <row r="378" spans="2:10" x14ac:dyDescent="0.3">
      <c r="B378" s="45"/>
      <c r="C378" s="14"/>
      <c r="D378" s="86" t="s">
        <v>18</v>
      </c>
      <c r="E378" s="15" t="s">
        <v>85</v>
      </c>
      <c r="F378" s="22">
        <v>2</v>
      </c>
      <c r="G378" s="22" t="s">
        <v>31</v>
      </c>
      <c r="H378" s="22"/>
      <c r="I378" s="124"/>
      <c r="J378" s="125"/>
    </row>
    <row r="379" spans="2:10" x14ac:dyDescent="0.3">
      <c r="B379" s="45"/>
      <c r="C379" s="14"/>
      <c r="D379" s="27"/>
      <c r="E379" s="15" t="s">
        <v>86</v>
      </c>
      <c r="F379" s="22"/>
      <c r="G379" s="22"/>
      <c r="H379" s="22"/>
      <c r="I379" s="124"/>
      <c r="J379" s="125"/>
    </row>
    <row r="380" spans="2:10" x14ac:dyDescent="0.3">
      <c r="B380" s="45"/>
      <c r="C380" s="14"/>
      <c r="D380" s="27"/>
      <c r="E380" s="15" t="s">
        <v>87</v>
      </c>
      <c r="F380" s="22"/>
      <c r="G380" s="22"/>
      <c r="H380" s="22"/>
      <c r="I380" s="124"/>
      <c r="J380" s="125"/>
    </row>
    <row r="381" spans="2:10" x14ac:dyDescent="0.3">
      <c r="B381" s="45"/>
      <c r="C381" s="14"/>
      <c r="D381" s="27"/>
      <c r="E381" s="15" t="s">
        <v>90</v>
      </c>
      <c r="F381" s="22"/>
      <c r="G381" s="22"/>
      <c r="H381" s="22"/>
      <c r="I381" s="124"/>
      <c r="J381" s="125"/>
    </row>
    <row r="382" spans="2:10" x14ac:dyDescent="0.3">
      <c r="B382" s="45"/>
      <c r="C382" s="14"/>
      <c r="D382" s="27"/>
      <c r="E382" s="15" t="s">
        <v>88</v>
      </c>
      <c r="F382" s="22"/>
      <c r="G382" s="22"/>
      <c r="H382" s="22"/>
      <c r="I382" s="124"/>
      <c r="J382" s="125"/>
    </row>
    <row r="383" spans="2:10" x14ac:dyDescent="0.3">
      <c r="B383" s="45"/>
      <c r="C383" s="14"/>
      <c r="D383" s="27"/>
      <c r="E383" s="15" t="s">
        <v>92</v>
      </c>
      <c r="F383" s="22"/>
      <c r="G383" s="22"/>
      <c r="H383" s="22"/>
      <c r="I383" s="124"/>
      <c r="J383" s="125"/>
    </row>
    <row r="384" spans="2:10" x14ac:dyDescent="0.3">
      <c r="B384" s="45"/>
      <c r="C384" s="14"/>
      <c r="D384" s="27"/>
      <c r="E384" s="15" t="s">
        <v>27</v>
      </c>
      <c r="F384" s="22"/>
      <c r="G384" s="22"/>
      <c r="H384" s="22"/>
      <c r="I384" s="124"/>
      <c r="J384" s="125"/>
    </row>
    <row r="385" spans="2:10" x14ac:dyDescent="0.3">
      <c r="B385" s="45"/>
      <c r="C385" s="14"/>
      <c r="D385" s="27"/>
      <c r="E385" s="15" t="s">
        <v>93</v>
      </c>
      <c r="F385" s="22"/>
      <c r="G385" s="22"/>
      <c r="H385" s="22"/>
      <c r="I385" s="124"/>
      <c r="J385" s="125"/>
    </row>
    <row r="386" spans="2:10" x14ac:dyDescent="0.3">
      <c r="B386" s="45"/>
      <c r="C386" s="14"/>
      <c r="D386" s="30" t="s">
        <v>18</v>
      </c>
      <c r="E386" s="21" t="s">
        <v>374</v>
      </c>
      <c r="F386" s="22">
        <v>1</v>
      </c>
      <c r="G386" s="22" t="s">
        <v>111</v>
      </c>
      <c r="H386" s="22"/>
      <c r="I386" s="124"/>
      <c r="J386" s="125"/>
    </row>
    <row r="387" spans="2:10" x14ac:dyDescent="0.3">
      <c r="B387" s="45"/>
      <c r="C387" s="14"/>
      <c r="D387" s="30" t="s">
        <v>18</v>
      </c>
      <c r="E387" s="15" t="s">
        <v>54</v>
      </c>
      <c r="F387" s="22">
        <v>4</v>
      </c>
      <c r="G387" s="22" t="s">
        <v>31</v>
      </c>
      <c r="H387" s="22"/>
      <c r="I387" s="124"/>
      <c r="J387" s="125"/>
    </row>
    <row r="388" spans="2:10" x14ac:dyDescent="0.3">
      <c r="B388" s="45"/>
      <c r="C388" s="14"/>
      <c r="D388" s="30"/>
      <c r="E388" s="15"/>
      <c r="F388" s="22"/>
      <c r="G388" s="22"/>
      <c r="H388" s="22"/>
      <c r="I388" s="124"/>
      <c r="J388" s="125"/>
    </row>
    <row r="389" spans="2:10" x14ac:dyDescent="0.3">
      <c r="B389" s="44">
        <v>22</v>
      </c>
      <c r="C389" s="12" t="s">
        <v>135</v>
      </c>
      <c r="D389" s="30"/>
      <c r="E389" s="15"/>
      <c r="F389" s="22"/>
      <c r="G389" s="22"/>
      <c r="H389" s="22"/>
      <c r="I389" s="124"/>
      <c r="J389" s="125"/>
    </row>
    <row r="390" spans="2:10" x14ac:dyDescent="0.3">
      <c r="B390" s="45"/>
      <c r="C390" s="12"/>
      <c r="D390" s="30"/>
      <c r="E390" s="15" t="s">
        <v>46</v>
      </c>
      <c r="F390" s="22"/>
      <c r="G390" s="22"/>
      <c r="H390" s="22"/>
      <c r="I390" s="124"/>
      <c r="J390" s="125"/>
    </row>
    <row r="391" spans="2:10" x14ac:dyDescent="0.3">
      <c r="B391" s="45"/>
      <c r="C391" s="12"/>
      <c r="D391" s="30" t="s">
        <v>18</v>
      </c>
      <c r="E391" s="15" t="s">
        <v>47</v>
      </c>
      <c r="F391" s="22"/>
      <c r="G391" s="22"/>
      <c r="H391" s="22"/>
      <c r="I391" s="124"/>
      <c r="J391" s="125"/>
    </row>
    <row r="392" spans="2:10" x14ac:dyDescent="0.3">
      <c r="B392" s="45"/>
      <c r="C392" s="12"/>
      <c r="D392" s="30"/>
      <c r="E392" s="15" t="s">
        <v>49</v>
      </c>
      <c r="F392" s="22"/>
      <c r="G392" s="22"/>
      <c r="H392" s="22"/>
      <c r="I392" s="124"/>
      <c r="J392" s="125"/>
    </row>
    <row r="393" spans="2:10" x14ac:dyDescent="0.3">
      <c r="B393" s="50"/>
      <c r="C393" s="40"/>
      <c r="D393" s="53"/>
      <c r="E393" s="75" t="s">
        <v>50</v>
      </c>
      <c r="F393" s="37">
        <v>1</v>
      </c>
      <c r="G393" s="37" t="s">
        <v>31</v>
      </c>
      <c r="H393" s="37"/>
      <c r="I393" s="135"/>
      <c r="J393" s="125"/>
    </row>
    <row r="394" spans="2:10" x14ac:dyDescent="0.3">
      <c r="B394" s="50"/>
      <c r="C394" s="40"/>
      <c r="D394" s="53"/>
      <c r="E394" s="75" t="s">
        <v>51</v>
      </c>
      <c r="F394" s="37">
        <v>1</v>
      </c>
      <c r="G394" s="37" t="s">
        <v>31</v>
      </c>
      <c r="H394" s="37"/>
      <c r="I394" s="135"/>
      <c r="J394" s="125"/>
    </row>
    <row r="395" spans="2:10" x14ac:dyDescent="0.3">
      <c r="B395" s="50"/>
      <c r="C395" s="40"/>
      <c r="D395" s="53" t="s">
        <v>18</v>
      </c>
      <c r="E395" s="75" t="s">
        <v>48</v>
      </c>
      <c r="F395" s="37">
        <v>20</v>
      </c>
      <c r="G395" s="37" t="s">
        <v>31</v>
      </c>
      <c r="H395" s="37"/>
      <c r="I395" s="135"/>
      <c r="J395" s="125"/>
    </row>
    <row r="396" spans="2:10" x14ac:dyDescent="0.3">
      <c r="B396" s="310" t="s">
        <v>389</v>
      </c>
      <c r="C396" s="311"/>
      <c r="D396" s="311"/>
      <c r="E396" s="311"/>
      <c r="F396" s="121"/>
      <c r="G396" s="121"/>
      <c r="H396" s="121"/>
      <c r="I396" s="138"/>
      <c r="J396" s="157"/>
    </row>
    <row r="397" spans="2:10" ht="15" thickBot="1" x14ac:dyDescent="0.35">
      <c r="B397" s="116" t="s">
        <v>13</v>
      </c>
      <c r="C397" s="117" t="s">
        <v>131</v>
      </c>
      <c r="D397" s="118"/>
      <c r="E397" s="119"/>
      <c r="F397" s="120"/>
      <c r="G397" s="120"/>
      <c r="H397" s="120"/>
      <c r="I397" s="139"/>
      <c r="J397" s="140"/>
    </row>
    <row r="398" spans="2:10" x14ac:dyDescent="0.3">
      <c r="B398" s="48">
        <v>23</v>
      </c>
      <c r="C398" s="40" t="s">
        <v>132</v>
      </c>
      <c r="D398" s="53"/>
      <c r="E398" s="49"/>
      <c r="F398" s="37"/>
      <c r="G398" s="37"/>
      <c r="H398" s="37"/>
      <c r="I398" s="141"/>
      <c r="J398" s="125"/>
    </row>
    <row r="399" spans="2:10" x14ac:dyDescent="0.3">
      <c r="B399" s="48"/>
      <c r="C399" s="319" t="s">
        <v>119</v>
      </c>
      <c r="D399" s="320"/>
      <c r="E399" s="321"/>
      <c r="F399" s="37">
        <v>1</v>
      </c>
      <c r="G399" s="37" t="s">
        <v>30</v>
      </c>
      <c r="H399" s="37"/>
      <c r="I399" s="141"/>
      <c r="J399" s="125"/>
    </row>
    <row r="400" spans="2:10" x14ac:dyDescent="0.3">
      <c r="B400" s="48"/>
      <c r="C400" s="40"/>
      <c r="D400" s="53"/>
      <c r="E400" s="77" t="s">
        <v>251</v>
      </c>
      <c r="F400" s="37"/>
      <c r="G400" s="37"/>
      <c r="H400" s="37"/>
      <c r="I400" s="141"/>
      <c r="J400" s="125"/>
    </row>
    <row r="401" spans="2:10" x14ac:dyDescent="0.3">
      <c r="B401" s="48"/>
      <c r="C401" s="40"/>
      <c r="D401" s="53" t="s">
        <v>18</v>
      </c>
      <c r="E401" s="49" t="s">
        <v>252</v>
      </c>
      <c r="F401" s="37"/>
      <c r="G401" s="37"/>
      <c r="H401" s="37"/>
      <c r="I401" s="141"/>
      <c r="J401" s="125"/>
    </row>
    <row r="402" spans="2:10" x14ac:dyDescent="0.3">
      <c r="B402" s="48"/>
      <c r="C402" s="40"/>
      <c r="D402" s="53" t="s">
        <v>18</v>
      </c>
      <c r="E402" s="49" t="s">
        <v>253</v>
      </c>
      <c r="F402" s="37"/>
      <c r="G402" s="37"/>
      <c r="H402" s="37"/>
      <c r="I402" s="141"/>
      <c r="J402" s="125"/>
    </row>
    <row r="403" spans="2:10" x14ac:dyDescent="0.3">
      <c r="B403" s="48"/>
      <c r="C403" s="40"/>
      <c r="D403" s="53" t="s">
        <v>18</v>
      </c>
      <c r="E403" s="49" t="s">
        <v>254</v>
      </c>
      <c r="F403" s="37"/>
      <c r="G403" s="37"/>
      <c r="H403" s="37"/>
      <c r="I403" s="141"/>
      <c r="J403" s="125"/>
    </row>
    <row r="404" spans="2:10" x14ac:dyDescent="0.3">
      <c r="B404" s="48"/>
      <c r="C404" s="40"/>
      <c r="D404" s="53" t="s">
        <v>18</v>
      </c>
      <c r="E404" s="49" t="s">
        <v>255</v>
      </c>
      <c r="F404" s="37"/>
      <c r="G404" s="37"/>
      <c r="H404" s="37"/>
      <c r="I404" s="141"/>
      <c r="J404" s="125"/>
    </row>
    <row r="405" spans="2:10" x14ac:dyDescent="0.3">
      <c r="B405" s="48"/>
      <c r="C405" s="40"/>
      <c r="D405" s="53" t="s">
        <v>18</v>
      </c>
      <c r="E405" s="49" t="s">
        <v>256</v>
      </c>
      <c r="F405" s="37"/>
      <c r="G405" s="37"/>
      <c r="H405" s="37"/>
      <c r="I405" s="141"/>
      <c r="J405" s="125"/>
    </row>
    <row r="406" spans="2:10" x14ac:dyDescent="0.3">
      <c r="B406" s="48"/>
      <c r="C406" s="40"/>
      <c r="D406" s="53" t="s">
        <v>18</v>
      </c>
      <c r="E406" s="49" t="s">
        <v>257</v>
      </c>
      <c r="F406" s="37"/>
      <c r="G406" s="37"/>
      <c r="H406" s="37"/>
      <c r="I406" s="141"/>
      <c r="J406" s="125"/>
    </row>
    <row r="407" spans="2:10" x14ac:dyDescent="0.3">
      <c r="B407" s="48"/>
      <c r="C407" s="40"/>
      <c r="D407" s="53" t="s">
        <v>18</v>
      </c>
      <c r="E407" s="49" t="s">
        <v>258</v>
      </c>
      <c r="F407" s="37"/>
      <c r="G407" s="37"/>
      <c r="H407" s="37"/>
      <c r="I407" s="141"/>
      <c r="J407" s="125"/>
    </row>
    <row r="408" spans="2:10" x14ac:dyDescent="0.3">
      <c r="B408" s="48"/>
      <c r="C408" s="40"/>
      <c r="D408" s="53" t="s">
        <v>18</v>
      </c>
      <c r="E408" s="49" t="s">
        <v>259</v>
      </c>
      <c r="F408" s="37"/>
      <c r="G408" s="37"/>
      <c r="H408" s="37"/>
      <c r="I408" s="141"/>
      <c r="J408" s="125"/>
    </row>
    <row r="409" spans="2:10" x14ac:dyDescent="0.3">
      <c r="B409" s="48"/>
      <c r="C409" s="40"/>
      <c r="D409" s="53" t="s">
        <v>18</v>
      </c>
      <c r="E409" s="49" t="s">
        <v>260</v>
      </c>
      <c r="F409" s="37"/>
      <c r="G409" s="37"/>
      <c r="H409" s="37"/>
      <c r="I409" s="141"/>
      <c r="J409" s="125"/>
    </row>
    <row r="410" spans="2:10" x14ac:dyDescent="0.3">
      <c r="B410" s="48"/>
      <c r="C410" s="40"/>
      <c r="D410" s="53"/>
      <c r="E410" s="49"/>
      <c r="F410" s="37"/>
      <c r="G410" s="37"/>
      <c r="H410" s="37"/>
      <c r="I410" s="141"/>
      <c r="J410" s="125"/>
    </row>
    <row r="411" spans="2:10" x14ac:dyDescent="0.3">
      <c r="B411" s="50"/>
      <c r="C411" s="319" t="s">
        <v>120</v>
      </c>
      <c r="D411" s="320"/>
      <c r="E411" s="321"/>
      <c r="F411" s="37">
        <v>6</v>
      </c>
      <c r="G411" s="37" t="s">
        <v>30</v>
      </c>
      <c r="H411" s="37"/>
      <c r="I411" s="141"/>
      <c r="J411" s="125"/>
    </row>
    <row r="412" spans="2:10" s="98" customFormat="1" x14ac:dyDescent="0.3">
      <c r="B412" s="96"/>
      <c r="C412" s="100"/>
      <c r="D412" s="101"/>
      <c r="E412" s="111" t="s">
        <v>251</v>
      </c>
      <c r="F412" s="97"/>
      <c r="G412" s="97"/>
      <c r="H412" s="97"/>
      <c r="I412" s="142"/>
      <c r="J412" s="143"/>
    </row>
    <row r="413" spans="2:10" s="98" customFormat="1" x14ac:dyDescent="0.3">
      <c r="B413" s="96"/>
      <c r="C413" s="100"/>
      <c r="D413" s="102" t="s">
        <v>18</v>
      </c>
      <c r="E413" s="101" t="s">
        <v>261</v>
      </c>
      <c r="F413" s="97"/>
      <c r="G413" s="97"/>
      <c r="H413" s="97"/>
      <c r="I413" s="142"/>
      <c r="J413" s="143"/>
    </row>
    <row r="414" spans="2:10" s="98" customFormat="1" x14ac:dyDescent="0.3">
      <c r="B414" s="96"/>
      <c r="C414" s="100"/>
      <c r="D414" s="102" t="s">
        <v>18</v>
      </c>
      <c r="E414" s="101" t="s">
        <v>262</v>
      </c>
      <c r="F414" s="97"/>
      <c r="G414" s="97"/>
      <c r="H414" s="97"/>
      <c r="I414" s="142"/>
      <c r="J414" s="143"/>
    </row>
    <row r="415" spans="2:10" s="98" customFormat="1" x14ac:dyDescent="0.3">
      <c r="B415" s="96"/>
      <c r="C415" s="100"/>
      <c r="D415" s="102" t="s">
        <v>18</v>
      </c>
      <c r="E415" s="101" t="s">
        <v>263</v>
      </c>
      <c r="F415" s="97"/>
      <c r="G415" s="97"/>
      <c r="H415" s="97"/>
      <c r="I415" s="142"/>
      <c r="J415" s="143"/>
    </row>
    <row r="416" spans="2:10" s="98" customFormat="1" x14ac:dyDescent="0.3">
      <c r="B416" s="96"/>
      <c r="C416" s="100"/>
      <c r="D416" s="102" t="s">
        <v>18</v>
      </c>
      <c r="E416" s="101" t="s">
        <v>264</v>
      </c>
      <c r="F416" s="97"/>
      <c r="G416" s="97"/>
      <c r="H416" s="97"/>
      <c r="I416" s="142"/>
      <c r="J416" s="143"/>
    </row>
    <row r="417" spans="2:10" s="98" customFormat="1" x14ac:dyDescent="0.3">
      <c r="B417" s="96"/>
      <c r="C417" s="100"/>
      <c r="D417" s="102" t="s">
        <v>18</v>
      </c>
      <c r="E417" s="101" t="s">
        <v>265</v>
      </c>
      <c r="F417" s="97"/>
      <c r="G417" s="97"/>
      <c r="H417" s="97"/>
      <c r="I417" s="142"/>
      <c r="J417" s="143"/>
    </row>
    <row r="418" spans="2:10" s="98" customFormat="1" x14ac:dyDescent="0.3">
      <c r="B418" s="96"/>
      <c r="C418" s="100"/>
      <c r="D418" s="102" t="s">
        <v>18</v>
      </c>
      <c r="E418" s="101" t="s">
        <v>266</v>
      </c>
      <c r="F418" s="97"/>
      <c r="G418" s="97"/>
      <c r="H418" s="97"/>
      <c r="I418" s="142"/>
      <c r="J418" s="143"/>
    </row>
    <row r="419" spans="2:10" s="98" customFormat="1" x14ac:dyDescent="0.3">
      <c r="B419" s="96"/>
      <c r="C419" s="100"/>
      <c r="D419" s="102" t="s">
        <v>18</v>
      </c>
      <c r="E419" s="101" t="s">
        <v>267</v>
      </c>
      <c r="F419" s="97"/>
      <c r="G419" s="97"/>
      <c r="H419" s="97"/>
      <c r="I419" s="142"/>
      <c r="J419" s="143"/>
    </row>
    <row r="420" spans="2:10" s="98" customFormat="1" x14ac:dyDescent="0.3">
      <c r="B420" s="96"/>
      <c r="C420" s="100"/>
      <c r="D420" s="102" t="s">
        <v>18</v>
      </c>
      <c r="E420" s="101" t="s">
        <v>269</v>
      </c>
      <c r="F420" s="97"/>
      <c r="G420" s="97"/>
      <c r="H420" s="97"/>
      <c r="I420" s="142"/>
      <c r="J420" s="143"/>
    </row>
    <row r="421" spans="2:10" s="98" customFormat="1" x14ac:dyDescent="0.3">
      <c r="B421" s="96"/>
      <c r="C421" s="100"/>
      <c r="D421" s="102" t="s">
        <v>18</v>
      </c>
      <c r="E421" s="101" t="s">
        <v>268</v>
      </c>
      <c r="F421" s="97"/>
      <c r="G421" s="97"/>
      <c r="H421" s="97"/>
      <c r="I421" s="142"/>
      <c r="J421" s="143"/>
    </row>
    <row r="422" spans="2:10" s="98" customFormat="1" x14ac:dyDescent="0.3">
      <c r="B422" s="96"/>
      <c r="C422" s="100"/>
      <c r="D422" s="102" t="s">
        <v>18</v>
      </c>
      <c r="E422" s="101" t="s">
        <v>270</v>
      </c>
      <c r="F422" s="97"/>
      <c r="G422" s="97"/>
      <c r="H422" s="97"/>
      <c r="I422" s="142"/>
      <c r="J422" s="143"/>
    </row>
    <row r="423" spans="2:10" s="98" customFormat="1" x14ac:dyDescent="0.3">
      <c r="B423" s="96"/>
      <c r="C423" s="100"/>
      <c r="D423" s="102" t="s">
        <v>18</v>
      </c>
      <c r="E423" s="101" t="s">
        <v>271</v>
      </c>
      <c r="F423" s="97"/>
      <c r="G423" s="97"/>
      <c r="H423" s="97"/>
      <c r="I423" s="142"/>
      <c r="J423" s="143"/>
    </row>
    <row r="424" spans="2:10" s="98" customFormat="1" x14ac:dyDescent="0.3">
      <c r="B424" s="96"/>
      <c r="C424" s="100"/>
      <c r="D424" s="102" t="s">
        <v>18</v>
      </c>
      <c r="E424" s="101" t="s">
        <v>272</v>
      </c>
      <c r="F424" s="97"/>
      <c r="G424" s="97"/>
      <c r="H424" s="97"/>
      <c r="I424" s="142"/>
      <c r="J424" s="143"/>
    </row>
    <row r="425" spans="2:10" s="98" customFormat="1" x14ac:dyDescent="0.3">
      <c r="B425" s="96"/>
      <c r="C425" s="100"/>
      <c r="D425" s="102"/>
      <c r="E425" s="101"/>
      <c r="F425" s="97"/>
      <c r="G425" s="97"/>
      <c r="H425" s="97"/>
      <c r="I425" s="142"/>
      <c r="J425" s="143"/>
    </row>
    <row r="426" spans="2:10" x14ac:dyDescent="0.3">
      <c r="B426" s="50"/>
      <c r="C426" s="319" t="s">
        <v>113</v>
      </c>
      <c r="D426" s="320"/>
      <c r="E426" s="321"/>
      <c r="F426" s="37">
        <v>1</v>
      </c>
      <c r="G426" s="37" t="s">
        <v>30</v>
      </c>
      <c r="H426" s="37"/>
      <c r="I426" s="141"/>
      <c r="J426" s="125"/>
    </row>
    <row r="427" spans="2:10" x14ac:dyDescent="0.3">
      <c r="B427" s="50"/>
      <c r="C427" s="40"/>
      <c r="D427" s="53"/>
      <c r="E427" s="111" t="s">
        <v>251</v>
      </c>
      <c r="F427" s="37"/>
      <c r="G427" s="37"/>
      <c r="H427" s="37"/>
      <c r="I427" s="141"/>
      <c r="J427" s="125"/>
    </row>
    <row r="428" spans="2:10" x14ac:dyDescent="0.3">
      <c r="B428" s="50"/>
      <c r="C428" s="40"/>
      <c r="D428" s="53" t="s">
        <v>18</v>
      </c>
      <c r="E428" s="101" t="s">
        <v>273</v>
      </c>
      <c r="F428" s="37"/>
      <c r="G428" s="37"/>
      <c r="H428" s="37"/>
      <c r="I428" s="141"/>
      <c r="J428" s="125"/>
    </row>
    <row r="429" spans="2:10" x14ac:dyDescent="0.3">
      <c r="B429" s="50"/>
      <c r="C429" s="40"/>
      <c r="D429" s="53" t="s">
        <v>18</v>
      </c>
      <c r="E429" s="101" t="s">
        <v>274</v>
      </c>
      <c r="F429" s="37"/>
      <c r="G429" s="37"/>
      <c r="H429" s="37"/>
      <c r="I429" s="141"/>
      <c r="J429" s="125"/>
    </row>
    <row r="430" spans="2:10" x14ac:dyDescent="0.3">
      <c r="B430" s="50"/>
      <c r="C430" s="40"/>
      <c r="D430" s="53"/>
      <c r="E430" s="49"/>
      <c r="F430" s="37"/>
      <c r="G430" s="37"/>
      <c r="H430" s="37"/>
      <c r="I430" s="141"/>
      <c r="J430" s="125"/>
    </row>
    <row r="431" spans="2:10" x14ac:dyDescent="0.3">
      <c r="B431" s="50"/>
      <c r="C431" s="319" t="s">
        <v>121</v>
      </c>
      <c r="D431" s="320"/>
      <c r="E431" s="321"/>
      <c r="F431" s="37">
        <v>1</v>
      </c>
      <c r="G431" s="37" t="s">
        <v>30</v>
      </c>
      <c r="H431" s="37"/>
      <c r="I431" s="141"/>
      <c r="J431" s="125"/>
    </row>
    <row r="432" spans="2:10" x14ac:dyDescent="0.3">
      <c r="B432" s="50"/>
      <c r="C432" s="113"/>
      <c r="D432" s="315" t="s">
        <v>275</v>
      </c>
      <c r="E432" s="316"/>
      <c r="F432" s="37"/>
      <c r="G432" s="37"/>
      <c r="H432" s="37"/>
      <c r="I432" s="141"/>
      <c r="J432" s="125"/>
    </row>
    <row r="433" spans="2:10" s="98" customFormat="1" x14ac:dyDescent="0.3">
      <c r="B433" s="96"/>
      <c r="C433" s="100"/>
      <c r="D433" s="101"/>
      <c r="E433" s="111" t="s">
        <v>251</v>
      </c>
      <c r="F433" s="97"/>
      <c r="G433" s="97"/>
      <c r="H433" s="97"/>
      <c r="I433" s="142"/>
      <c r="J433" s="143"/>
    </row>
    <row r="434" spans="2:10" s="98" customFormat="1" x14ac:dyDescent="0.3">
      <c r="B434" s="96"/>
      <c r="C434" s="100"/>
      <c r="D434" s="102" t="s">
        <v>18</v>
      </c>
      <c r="E434" s="101" t="s">
        <v>276</v>
      </c>
      <c r="F434" s="97"/>
      <c r="G434" s="97"/>
      <c r="H434" s="97"/>
      <c r="I434" s="142"/>
      <c r="J434" s="143"/>
    </row>
    <row r="435" spans="2:10" s="98" customFormat="1" x14ac:dyDescent="0.3">
      <c r="B435" s="96"/>
      <c r="C435" s="100"/>
      <c r="D435" s="315" t="s">
        <v>277</v>
      </c>
      <c r="E435" s="316"/>
      <c r="F435" s="97"/>
      <c r="G435" s="97"/>
      <c r="H435" s="97"/>
      <c r="I435" s="142"/>
      <c r="J435" s="143"/>
    </row>
    <row r="436" spans="2:10" s="98" customFormat="1" x14ac:dyDescent="0.3">
      <c r="B436" s="96"/>
      <c r="C436" s="100"/>
      <c r="D436" s="101"/>
      <c r="E436" s="111" t="s">
        <v>251</v>
      </c>
      <c r="F436" s="97"/>
      <c r="G436" s="97"/>
      <c r="H436" s="97"/>
      <c r="I436" s="142"/>
      <c r="J436" s="143"/>
    </row>
    <row r="437" spans="2:10" s="98" customFormat="1" x14ac:dyDescent="0.3">
      <c r="B437" s="96"/>
      <c r="C437" s="100"/>
      <c r="D437" s="102" t="s">
        <v>18</v>
      </c>
      <c r="E437" s="101" t="s">
        <v>278</v>
      </c>
      <c r="F437" s="97"/>
      <c r="G437" s="97"/>
      <c r="H437" s="97"/>
      <c r="I437" s="142"/>
      <c r="J437" s="143"/>
    </row>
    <row r="438" spans="2:10" s="98" customFormat="1" x14ac:dyDescent="0.3">
      <c r="B438" s="96"/>
      <c r="C438" s="100"/>
      <c r="D438" s="102" t="s">
        <v>18</v>
      </c>
      <c r="E438" s="101" t="s">
        <v>279</v>
      </c>
      <c r="F438" s="97"/>
      <c r="G438" s="97"/>
      <c r="H438" s="97"/>
      <c r="I438" s="142"/>
      <c r="J438" s="143"/>
    </row>
    <row r="439" spans="2:10" s="98" customFormat="1" x14ac:dyDescent="0.3">
      <c r="B439" s="96"/>
      <c r="C439" s="100"/>
      <c r="D439" s="102" t="s">
        <v>18</v>
      </c>
      <c r="E439" s="101" t="s">
        <v>280</v>
      </c>
      <c r="F439" s="97"/>
      <c r="G439" s="97"/>
      <c r="H439" s="97"/>
      <c r="I439" s="142"/>
      <c r="J439" s="143"/>
    </row>
    <row r="440" spans="2:10" s="98" customFormat="1" x14ac:dyDescent="0.3">
      <c r="B440" s="96"/>
      <c r="C440" s="100"/>
      <c r="D440" s="315" t="s">
        <v>281</v>
      </c>
      <c r="E440" s="316"/>
      <c r="F440" s="97"/>
      <c r="G440" s="97"/>
      <c r="H440" s="97"/>
      <c r="I440" s="142"/>
      <c r="J440" s="143"/>
    </row>
    <row r="441" spans="2:10" s="98" customFormat="1" x14ac:dyDescent="0.3">
      <c r="B441" s="96"/>
      <c r="C441" s="100"/>
      <c r="D441" s="101"/>
      <c r="E441" s="111" t="s">
        <v>251</v>
      </c>
      <c r="F441" s="97"/>
      <c r="G441" s="97"/>
      <c r="H441" s="97"/>
      <c r="I441" s="142"/>
      <c r="J441" s="143"/>
    </row>
    <row r="442" spans="2:10" s="98" customFormat="1" x14ac:dyDescent="0.3">
      <c r="B442" s="96"/>
      <c r="C442" s="100"/>
      <c r="D442" s="102" t="s">
        <v>18</v>
      </c>
      <c r="E442" s="101" t="s">
        <v>282</v>
      </c>
      <c r="F442" s="97"/>
      <c r="G442" s="97"/>
      <c r="H442" s="97"/>
      <c r="I442" s="142"/>
      <c r="J442" s="143"/>
    </row>
    <row r="443" spans="2:10" s="98" customFormat="1" x14ac:dyDescent="0.3">
      <c r="B443" s="96"/>
      <c r="C443" s="100"/>
      <c r="D443" s="102" t="s">
        <v>18</v>
      </c>
      <c r="E443" s="101" t="s">
        <v>283</v>
      </c>
      <c r="F443" s="97"/>
      <c r="G443" s="97"/>
      <c r="H443" s="97"/>
      <c r="I443" s="142"/>
      <c r="J443" s="143"/>
    </row>
    <row r="444" spans="2:10" s="98" customFormat="1" x14ac:dyDescent="0.3">
      <c r="B444" s="96"/>
      <c r="C444" s="100"/>
      <c r="D444" s="102" t="s">
        <v>18</v>
      </c>
      <c r="E444" s="101" t="s">
        <v>284</v>
      </c>
      <c r="F444" s="97"/>
      <c r="G444" s="97"/>
      <c r="H444" s="97"/>
      <c r="I444" s="142"/>
      <c r="J444" s="143"/>
    </row>
    <row r="445" spans="2:10" s="98" customFormat="1" x14ac:dyDescent="0.3">
      <c r="B445" s="96"/>
      <c r="C445" s="100"/>
      <c r="D445" s="102" t="s">
        <v>18</v>
      </c>
      <c r="E445" s="101" t="s">
        <v>285</v>
      </c>
      <c r="F445" s="97"/>
      <c r="G445" s="97"/>
      <c r="H445" s="97"/>
      <c r="I445" s="142"/>
      <c r="J445" s="143"/>
    </row>
    <row r="446" spans="2:10" s="98" customFormat="1" x14ac:dyDescent="0.3">
      <c r="B446" s="96"/>
      <c r="C446" s="100"/>
      <c r="D446" s="102" t="s">
        <v>18</v>
      </c>
      <c r="E446" s="101" t="s">
        <v>286</v>
      </c>
      <c r="F446" s="97"/>
      <c r="G446" s="97"/>
      <c r="H446" s="97"/>
      <c r="I446" s="142"/>
      <c r="J446" s="143"/>
    </row>
    <row r="447" spans="2:10" s="98" customFormat="1" x14ac:dyDescent="0.3">
      <c r="B447" s="96"/>
      <c r="C447" s="100"/>
      <c r="D447" s="315" t="s">
        <v>287</v>
      </c>
      <c r="E447" s="316"/>
      <c r="F447" s="97"/>
      <c r="G447" s="97"/>
      <c r="H447" s="97"/>
      <c r="I447" s="142"/>
      <c r="J447" s="143"/>
    </row>
    <row r="448" spans="2:10" s="98" customFormat="1" x14ac:dyDescent="0.3">
      <c r="B448" s="96"/>
      <c r="C448" s="100"/>
      <c r="D448" s="101"/>
      <c r="E448" s="111" t="s">
        <v>251</v>
      </c>
      <c r="F448" s="97"/>
      <c r="G448" s="97"/>
      <c r="H448" s="97"/>
      <c r="I448" s="142"/>
      <c r="J448" s="143"/>
    </row>
    <row r="449" spans="2:10" s="98" customFormat="1" x14ac:dyDescent="0.3">
      <c r="B449" s="96"/>
      <c r="C449" s="100"/>
      <c r="D449" s="102" t="s">
        <v>18</v>
      </c>
      <c r="E449" s="101" t="s">
        <v>288</v>
      </c>
      <c r="F449" s="97"/>
      <c r="G449" s="97"/>
      <c r="H449" s="97"/>
      <c r="I449" s="142"/>
      <c r="J449" s="143"/>
    </row>
    <row r="450" spans="2:10" s="98" customFormat="1" x14ac:dyDescent="0.3">
      <c r="B450" s="96"/>
      <c r="C450" s="100"/>
      <c r="D450" s="102" t="s">
        <v>18</v>
      </c>
      <c r="E450" s="101" t="s">
        <v>286</v>
      </c>
      <c r="F450" s="97"/>
      <c r="G450" s="97"/>
      <c r="H450" s="97"/>
      <c r="I450" s="142"/>
      <c r="J450" s="143"/>
    </row>
    <row r="451" spans="2:10" s="98" customFormat="1" x14ac:dyDescent="0.3">
      <c r="B451" s="96"/>
      <c r="C451" s="100"/>
      <c r="D451" s="102" t="s">
        <v>18</v>
      </c>
      <c r="E451" s="101" t="s">
        <v>289</v>
      </c>
      <c r="F451" s="97"/>
      <c r="G451" s="97"/>
      <c r="H451" s="97"/>
      <c r="I451" s="142"/>
      <c r="J451" s="143"/>
    </row>
    <row r="452" spans="2:10" s="98" customFormat="1" x14ac:dyDescent="0.3">
      <c r="B452" s="96"/>
      <c r="C452" s="100"/>
      <c r="D452" s="102" t="s">
        <v>18</v>
      </c>
      <c r="E452" s="101" t="s">
        <v>290</v>
      </c>
      <c r="F452" s="97"/>
      <c r="G452" s="97"/>
      <c r="H452" s="97"/>
      <c r="I452" s="142"/>
      <c r="J452" s="143"/>
    </row>
    <row r="453" spans="2:10" s="98" customFormat="1" x14ac:dyDescent="0.3">
      <c r="B453" s="96"/>
      <c r="C453" s="100"/>
      <c r="D453" s="315" t="s">
        <v>291</v>
      </c>
      <c r="E453" s="316"/>
      <c r="F453" s="97"/>
      <c r="G453" s="97"/>
      <c r="H453" s="97"/>
      <c r="I453" s="142"/>
      <c r="J453" s="143"/>
    </row>
    <row r="454" spans="2:10" s="98" customFormat="1" x14ac:dyDescent="0.3">
      <c r="B454" s="96"/>
      <c r="C454" s="100"/>
      <c r="D454" s="101"/>
      <c r="E454" s="111" t="s">
        <v>251</v>
      </c>
      <c r="F454" s="97"/>
      <c r="G454" s="97"/>
      <c r="H454" s="97"/>
      <c r="I454" s="142"/>
      <c r="J454" s="143"/>
    </row>
    <row r="455" spans="2:10" s="98" customFormat="1" x14ac:dyDescent="0.3">
      <c r="B455" s="96"/>
      <c r="C455" s="100"/>
      <c r="D455" s="102" t="s">
        <v>18</v>
      </c>
      <c r="E455" s="101" t="s">
        <v>292</v>
      </c>
      <c r="F455" s="97"/>
      <c r="G455" s="97"/>
      <c r="H455" s="97"/>
      <c r="I455" s="142"/>
      <c r="J455" s="143"/>
    </row>
    <row r="456" spans="2:10" s="98" customFormat="1" x14ac:dyDescent="0.3">
      <c r="B456" s="96"/>
      <c r="C456" s="100"/>
      <c r="D456" s="102" t="s">
        <v>18</v>
      </c>
      <c r="E456" s="101" t="s">
        <v>293</v>
      </c>
      <c r="F456" s="97"/>
      <c r="G456" s="97"/>
      <c r="H456" s="97"/>
      <c r="I456" s="142"/>
      <c r="J456" s="143"/>
    </row>
    <row r="457" spans="2:10" s="98" customFormat="1" x14ac:dyDescent="0.3">
      <c r="B457" s="96"/>
      <c r="C457" s="100"/>
      <c r="D457" s="101"/>
      <c r="E457" s="101"/>
      <c r="F457" s="97"/>
      <c r="G457" s="97"/>
      <c r="H457" s="97"/>
      <c r="I457" s="142"/>
      <c r="J457" s="143"/>
    </row>
    <row r="458" spans="2:10" x14ac:dyDescent="0.3">
      <c r="B458" s="50"/>
      <c r="C458" s="319" t="s">
        <v>114</v>
      </c>
      <c r="D458" s="320"/>
      <c r="E458" s="321"/>
      <c r="F458" s="37">
        <v>1</v>
      </c>
      <c r="G458" s="37" t="s">
        <v>30</v>
      </c>
      <c r="H458" s="37"/>
      <c r="I458" s="141"/>
      <c r="J458" s="125"/>
    </row>
    <row r="459" spans="2:10" s="98" customFormat="1" x14ac:dyDescent="0.3">
      <c r="B459" s="96"/>
      <c r="C459" s="100"/>
      <c r="D459" s="111" t="s">
        <v>294</v>
      </c>
      <c r="E459" s="101"/>
      <c r="F459" s="97"/>
      <c r="G459" s="97"/>
      <c r="H459" s="97"/>
      <c r="I459" s="142"/>
      <c r="J459" s="143"/>
    </row>
    <row r="460" spans="2:10" s="98" customFormat="1" x14ac:dyDescent="0.3">
      <c r="B460" s="96"/>
      <c r="C460" s="100"/>
      <c r="D460" s="101"/>
      <c r="E460" s="111" t="s">
        <v>251</v>
      </c>
      <c r="F460" s="97"/>
      <c r="G460" s="97"/>
      <c r="H460" s="97"/>
      <c r="I460" s="142"/>
      <c r="J460" s="143"/>
    </row>
    <row r="461" spans="2:10" s="98" customFormat="1" x14ac:dyDescent="0.3">
      <c r="B461" s="96"/>
      <c r="C461" s="100"/>
      <c r="D461" s="102" t="s">
        <v>18</v>
      </c>
      <c r="E461" s="101" t="s">
        <v>295</v>
      </c>
      <c r="F461" s="97"/>
      <c r="G461" s="97"/>
      <c r="H461" s="97"/>
      <c r="I461" s="142"/>
      <c r="J461" s="143"/>
    </row>
    <row r="462" spans="2:10" s="98" customFormat="1" x14ac:dyDescent="0.3">
      <c r="B462" s="96"/>
      <c r="C462" s="100"/>
      <c r="D462" s="102" t="s">
        <v>18</v>
      </c>
      <c r="E462" s="101" t="s">
        <v>296</v>
      </c>
      <c r="F462" s="97"/>
      <c r="G462" s="97"/>
      <c r="H462" s="97"/>
      <c r="I462" s="142"/>
      <c r="J462" s="143"/>
    </row>
    <row r="463" spans="2:10" s="98" customFormat="1" x14ac:dyDescent="0.3">
      <c r="B463" s="96"/>
      <c r="C463" s="100"/>
      <c r="D463" s="102" t="s">
        <v>18</v>
      </c>
      <c r="E463" s="101" t="s">
        <v>297</v>
      </c>
      <c r="F463" s="97"/>
      <c r="G463" s="97"/>
      <c r="H463" s="97"/>
      <c r="I463" s="142"/>
      <c r="J463" s="143"/>
    </row>
    <row r="464" spans="2:10" s="98" customFormat="1" x14ac:dyDescent="0.3">
      <c r="B464" s="96"/>
      <c r="C464" s="100"/>
      <c r="D464" s="111" t="s">
        <v>298</v>
      </c>
      <c r="E464" s="111"/>
      <c r="F464" s="97"/>
      <c r="G464" s="97"/>
      <c r="H464" s="97"/>
      <c r="I464" s="142"/>
      <c r="J464" s="143"/>
    </row>
    <row r="465" spans="2:10" s="98" customFormat="1" x14ac:dyDescent="0.3">
      <c r="B465" s="96"/>
      <c r="C465" s="100"/>
      <c r="D465" s="101"/>
      <c r="E465" s="111" t="s">
        <v>299</v>
      </c>
      <c r="F465" s="97"/>
      <c r="G465" s="97"/>
      <c r="H465" s="97"/>
      <c r="I465" s="142"/>
      <c r="J465" s="143"/>
    </row>
    <row r="466" spans="2:10" s="98" customFormat="1" x14ac:dyDescent="0.3">
      <c r="B466" s="96"/>
      <c r="C466" s="100"/>
      <c r="D466" s="102" t="s">
        <v>18</v>
      </c>
      <c r="E466" s="101" t="s">
        <v>300</v>
      </c>
      <c r="F466" s="97"/>
      <c r="G466" s="97"/>
      <c r="H466" s="97"/>
      <c r="I466" s="142"/>
      <c r="J466" s="143"/>
    </row>
    <row r="467" spans="2:10" s="98" customFormat="1" x14ac:dyDescent="0.3">
      <c r="B467" s="96"/>
      <c r="C467" s="100"/>
      <c r="D467" s="102" t="s">
        <v>18</v>
      </c>
      <c r="E467" s="101" t="s">
        <v>301</v>
      </c>
      <c r="F467" s="97"/>
      <c r="G467" s="97"/>
      <c r="H467" s="97"/>
      <c r="I467" s="142"/>
      <c r="J467" s="143"/>
    </row>
    <row r="468" spans="2:10" s="98" customFormat="1" x14ac:dyDescent="0.3">
      <c r="B468" s="96"/>
      <c r="C468" s="100"/>
      <c r="D468" s="111" t="s">
        <v>302</v>
      </c>
      <c r="E468" s="101"/>
      <c r="F468" s="97"/>
      <c r="G468" s="97"/>
      <c r="H468" s="97"/>
      <c r="I468" s="142"/>
      <c r="J468" s="143"/>
    </row>
    <row r="469" spans="2:10" s="98" customFormat="1" x14ac:dyDescent="0.3">
      <c r="B469" s="96"/>
      <c r="C469" s="100"/>
      <c r="D469" s="101"/>
      <c r="E469" s="111" t="s">
        <v>251</v>
      </c>
      <c r="F469" s="97"/>
      <c r="G469" s="97"/>
      <c r="H469" s="97"/>
      <c r="I469" s="142"/>
      <c r="J469" s="143"/>
    </row>
    <row r="470" spans="2:10" s="98" customFormat="1" x14ac:dyDescent="0.3">
      <c r="B470" s="96"/>
      <c r="C470" s="100"/>
      <c r="D470" s="102" t="s">
        <v>18</v>
      </c>
      <c r="E470" s="101" t="s">
        <v>303</v>
      </c>
      <c r="F470" s="97"/>
      <c r="G470" s="97"/>
      <c r="H470" s="97"/>
      <c r="I470" s="142"/>
      <c r="J470" s="143"/>
    </row>
    <row r="471" spans="2:10" s="98" customFormat="1" x14ac:dyDescent="0.3">
      <c r="B471" s="96"/>
      <c r="C471" s="100"/>
      <c r="D471" s="111" t="s">
        <v>304</v>
      </c>
      <c r="E471" s="111"/>
      <c r="F471" s="97"/>
      <c r="G471" s="97"/>
      <c r="H471" s="97"/>
      <c r="I471" s="142"/>
      <c r="J471" s="143"/>
    </row>
    <row r="472" spans="2:10" s="98" customFormat="1" x14ac:dyDescent="0.3">
      <c r="B472" s="96"/>
      <c r="C472" s="100"/>
      <c r="D472" s="101"/>
      <c r="E472" s="111" t="s">
        <v>251</v>
      </c>
      <c r="F472" s="97"/>
      <c r="G472" s="97"/>
      <c r="H472" s="97"/>
      <c r="I472" s="142"/>
      <c r="J472" s="143"/>
    </row>
    <row r="473" spans="2:10" s="98" customFormat="1" x14ac:dyDescent="0.3">
      <c r="B473" s="96"/>
      <c r="C473" s="100"/>
      <c r="D473" s="102" t="s">
        <v>18</v>
      </c>
      <c r="E473" s="101" t="s">
        <v>305</v>
      </c>
      <c r="F473" s="97"/>
      <c r="G473" s="97"/>
      <c r="H473" s="97"/>
      <c r="I473" s="142"/>
      <c r="J473" s="143"/>
    </row>
    <row r="474" spans="2:10" s="98" customFormat="1" x14ac:dyDescent="0.3">
      <c r="B474" s="96"/>
      <c r="C474" s="100"/>
      <c r="D474" s="101"/>
      <c r="E474" s="101"/>
      <c r="F474" s="97"/>
      <c r="G474" s="97"/>
      <c r="H474" s="97"/>
      <c r="I474" s="142"/>
      <c r="J474" s="143"/>
    </row>
    <row r="475" spans="2:10" x14ac:dyDescent="0.3">
      <c r="B475" s="50"/>
      <c r="C475" s="319" t="s">
        <v>122</v>
      </c>
      <c r="D475" s="320"/>
      <c r="E475" s="321"/>
      <c r="F475" s="37">
        <v>1</v>
      </c>
      <c r="G475" s="37" t="s">
        <v>30</v>
      </c>
      <c r="H475" s="37"/>
      <c r="I475" s="141"/>
      <c r="J475" s="125"/>
    </row>
    <row r="476" spans="2:10" x14ac:dyDescent="0.3">
      <c r="B476" s="50"/>
      <c r="C476" s="113"/>
      <c r="D476" s="114"/>
      <c r="E476" s="111" t="s">
        <v>251</v>
      </c>
      <c r="F476" s="37"/>
      <c r="G476" s="37"/>
      <c r="H476" s="37"/>
      <c r="I476" s="141"/>
      <c r="J476" s="125"/>
    </row>
    <row r="477" spans="2:10" s="98" customFormat="1" x14ac:dyDescent="0.3">
      <c r="B477" s="96"/>
      <c r="C477" s="100"/>
      <c r="D477" s="102" t="s">
        <v>18</v>
      </c>
      <c r="E477" s="101" t="s">
        <v>306</v>
      </c>
      <c r="F477" s="97"/>
      <c r="G477" s="97"/>
      <c r="H477" s="97"/>
      <c r="I477" s="142"/>
      <c r="J477" s="143"/>
    </row>
    <row r="478" spans="2:10" s="98" customFormat="1" x14ac:dyDescent="0.3">
      <c r="B478" s="96"/>
      <c r="C478" s="100"/>
      <c r="D478" s="102" t="s">
        <v>18</v>
      </c>
      <c r="E478" s="101" t="s">
        <v>307</v>
      </c>
      <c r="F478" s="97"/>
      <c r="G478" s="97"/>
      <c r="H478" s="97"/>
      <c r="I478" s="142"/>
      <c r="J478" s="143"/>
    </row>
    <row r="479" spans="2:10" s="98" customFormat="1" x14ac:dyDescent="0.3">
      <c r="B479" s="96"/>
      <c r="C479" s="100"/>
      <c r="D479" s="102" t="s">
        <v>18</v>
      </c>
      <c r="E479" s="101" t="s">
        <v>308</v>
      </c>
      <c r="F479" s="97"/>
      <c r="G479" s="97"/>
      <c r="H479" s="97"/>
      <c r="I479" s="142"/>
      <c r="J479" s="143"/>
    </row>
    <row r="480" spans="2:10" x14ac:dyDescent="0.3">
      <c r="B480" s="50"/>
      <c r="C480" s="40"/>
      <c r="D480" s="53"/>
      <c r="E480" s="8"/>
      <c r="F480" s="85"/>
      <c r="G480" s="85"/>
      <c r="H480" s="85"/>
      <c r="I480" s="144"/>
      <c r="J480" s="125"/>
    </row>
    <row r="481" spans="2:10" x14ac:dyDescent="0.3">
      <c r="B481" s="48">
        <v>24</v>
      </c>
      <c r="C481" s="40" t="s">
        <v>115</v>
      </c>
      <c r="D481" s="53"/>
      <c r="E481" s="8"/>
      <c r="F481" s="85"/>
      <c r="G481" s="85"/>
      <c r="H481" s="85"/>
      <c r="I481" s="144"/>
      <c r="J481" s="125"/>
    </row>
    <row r="482" spans="2:10" x14ac:dyDescent="0.3">
      <c r="B482" s="50"/>
      <c r="C482" s="40"/>
      <c r="D482" s="315" t="s">
        <v>309</v>
      </c>
      <c r="E482" s="316"/>
      <c r="F482" s="37">
        <v>1</v>
      </c>
      <c r="G482" s="37" t="s">
        <v>30</v>
      </c>
      <c r="H482" s="37"/>
      <c r="I482" s="141"/>
      <c r="J482" s="125"/>
    </row>
    <row r="483" spans="2:10" x14ac:dyDescent="0.3">
      <c r="B483" s="50"/>
      <c r="C483" s="40"/>
      <c r="D483" s="111"/>
      <c r="E483" s="101" t="s">
        <v>310</v>
      </c>
      <c r="F483" s="37"/>
      <c r="G483" s="81"/>
      <c r="H483" s="37"/>
      <c r="I483" s="141"/>
      <c r="J483" s="125"/>
    </row>
    <row r="484" spans="2:10" s="98" customFormat="1" x14ac:dyDescent="0.3">
      <c r="B484" s="96"/>
      <c r="C484" s="104"/>
      <c r="D484" s="101"/>
      <c r="E484" s="101" t="s">
        <v>412</v>
      </c>
      <c r="F484" s="97"/>
      <c r="G484" s="105"/>
      <c r="H484" s="97"/>
      <c r="I484" s="142"/>
      <c r="J484" s="143"/>
    </row>
    <row r="485" spans="2:10" s="98" customFormat="1" x14ac:dyDescent="0.3">
      <c r="B485" s="96"/>
      <c r="C485" s="104"/>
      <c r="D485" s="101"/>
      <c r="E485" s="101" t="s">
        <v>413</v>
      </c>
      <c r="F485" s="97"/>
      <c r="G485" s="105"/>
      <c r="H485" s="97"/>
      <c r="I485" s="142"/>
      <c r="J485" s="143"/>
    </row>
    <row r="486" spans="2:10" s="98" customFormat="1" x14ac:dyDescent="0.3">
      <c r="B486" s="96"/>
      <c r="C486" s="104"/>
      <c r="D486" s="101"/>
      <c r="E486" s="101" t="s">
        <v>311</v>
      </c>
      <c r="F486" s="97"/>
      <c r="G486" s="105"/>
      <c r="H486" s="97"/>
      <c r="I486" s="142"/>
      <c r="J486" s="143"/>
    </row>
    <row r="487" spans="2:10" s="98" customFormat="1" x14ac:dyDescent="0.3">
      <c r="B487" s="96"/>
      <c r="C487" s="104"/>
      <c r="D487" s="101"/>
      <c r="E487" s="101" t="s">
        <v>312</v>
      </c>
      <c r="F487" s="97"/>
      <c r="G487" s="105"/>
      <c r="H487" s="97"/>
      <c r="I487" s="142"/>
      <c r="J487" s="143"/>
    </row>
    <row r="488" spans="2:10" s="98" customFormat="1" x14ac:dyDescent="0.3">
      <c r="B488" s="96"/>
      <c r="C488" s="104"/>
      <c r="D488" s="101"/>
      <c r="E488" s="101" t="s">
        <v>19</v>
      </c>
      <c r="F488" s="97"/>
      <c r="G488" s="105"/>
      <c r="H488" s="97"/>
      <c r="I488" s="142"/>
      <c r="J488" s="143"/>
    </row>
    <row r="489" spans="2:10" s="98" customFormat="1" x14ac:dyDescent="0.3">
      <c r="B489" s="96"/>
      <c r="C489" s="104"/>
      <c r="D489" s="101"/>
      <c r="E489" s="101" t="s">
        <v>396</v>
      </c>
      <c r="F489" s="97"/>
      <c r="G489" s="105"/>
      <c r="H489" s="97"/>
      <c r="I489" s="142"/>
      <c r="J489" s="143"/>
    </row>
    <row r="490" spans="2:10" s="98" customFormat="1" x14ac:dyDescent="0.3">
      <c r="B490" s="96"/>
      <c r="C490" s="104"/>
      <c r="D490" s="101"/>
      <c r="E490" s="101"/>
      <c r="F490" s="97"/>
      <c r="G490" s="105"/>
      <c r="H490" s="97"/>
      <c r="I490" s="142"/>
      <c r="J490" s="143"/>
    </row>
    <row r="491" spans="2:10" x14ac:dyDescent="0.3">
      <c r="B491" s="50"/>
      <c r="C491" s="40"/>
      <c r="D491" s="315" t="s">
        <v>313</v>
      </c>
      <c r="E491" s="316"/>
      <c r="F491" s="37">
        <v>6</v>
      </c>
      <c r="G491" s="81" t="s">
        <v>30</v>
      </c>
      <c r="H491" s="37"/>
      <c r="I491" s="141"/>
      <c r="J491" s="125"/>
    </row>
    <row r="492" spans="2:10" x14ac:dyDescent="0.3">
      <c r="B492" s="50"/>
      <c r="C492" s="40"/>
      <c r="D492" s="53"/>
      <c r="E492" s="106" t="s">
        <v>310</v>
      </c>
      <c r="F492" s="8"/>
      <c r="G492" s="85"/>
      <c r="H492" s="85"/>
      <c r="I492" s="144"/>
      <c r="J492" s="125"/>
    </row>
    <row r="493" spans="2:10" x14ac:dyDescent="0.3">
      <c r="B493" s="50"/>
      <c r="C493" s="40"/>
      <c r="D493" s="53"/>
      <c r="E493" s="106" t="s">
        <v>412</v>
      </c>
      <c r="F493" s="8"/>
      <c r="G493" s="85"/>
      <c r="H493" s="85"/>
      <c r="I493" s="144"/>
      <c r="J493" s="125"/>
    </row>
    <row r="494" spans="2:10" x14ac:dyDescent="0.3">
      <c r="B494" s="50"/>
      <c r="C494" s="40"/>
      <c r="D494" s="53"/>
      <c r="E494" s="106" t="s">
        <v>413</v>
      </c>
      <c r="F494" s="8"/>
      <c r="G494" s="85"/>
      <c r="H494" s="85"/>
      <c r="I494" s="144"/>
      <c r="J494" s="125"/>
    </row>
    <row r="495" spans="2:10" x14ac:dyDescent="0.3">
      <c r="B495" s="50"/>
      <c r="C495" s="40"/>
      <c r="D495" s="53"/>
      <c r="E495" s="106" t="s">
        <v>311</v>
      </c>
      <c r="F495" s="8"/>
      <c r="G495" s="85"/>
      <c r="H495" s="85"/>
      <c r="I495" s="144"/>
      <c r="J495" s="125"/>
    </row>
    <row r="496" spans="2:10" x14ac:dyDescent="0.3">
      <c r="B496" s="50"/>
      <c r="C496" s="40"/>
      <c r="D496" s="53"/>
      <c r="E496" s="106" t="s">
        <v>312</v>
      </c>
      <c r="F496" s="8"/>
      <c r="G496" s="85"/>
      <c r="H496" s="85"/>
      <c r="I496" s="144"/>
      <c r="J496" s="125"/>
    </row>
    <row r="497" spans="2:10" x14ac:dyDescent="0.3">
      <c r="B497" s="50"/>
      <c r="C497" s="40"/>
      <c r="D497" s="53"/>
      <c r="E497" s="106" t="s">
        <v>19</v>
      </c>
      <c r="F497" s="8"/>
      <c r="G497" s="85"/>
      <c r="H497" s="85"/>
      <c r="I497" s="144"/>
      <c r="J497" s="125"/>
    </row>
    <row r="498" spans="2:10" x14ac:dyDescent="0.3">
      <c r="B498" s="50"/>
      <c r="C498" s="40"/>
      <c r="D498" s="53"/>
      <c r="E498" s="106" t="s">
        <v>395</v>
      </c>
      <c r="F498" s="8"/>
      <c r="G498" s="85"/>
      <c r="H498" s="85"/>
      <c r="I498" s="144"/>
      <c r="J498" s="125"/>
    </row>
    <row r="499" spans="2:10" x14ac:dyDescent="0.3">
      <c r="B499" s="50"/>
      <c r="C499" s="40"/>
      <c r="D499" s="53"/>
      <c r="E499" s="8"/>
      <c r="F499" s="8"/>
      <c r="G499" s="85"/>
      <c r="H499" s="85"/>
      <c r="I499" s="144"/>
      <c r="J499" s="125"/>
    </row>
    <row r="500" spans="2:10" x14ac:dyDescent="0.3">
      <c r="B500" s="50"/>
      <c r="C500" s="40"/>
      <c r="D500" s="315" t="s">
        <v>314</v>
      </c>
      <c r="E500" s="316"/>
      <c r="F500" s="81">
        <v>1</v>
      </c>
      <c r="G500" s="37" t="s">
        <v>30</v>
      </c>
      <c r="H500" s="37"/>
      <c r="I500" s="141"/>
      <c r="J500" s="125"/>
    </row>
    <row r="501" spans="2:10" x14ac:dyDescent="0.3">
      <c r="B501" s="50"/>
      <c r="C501" s="40"/>
      <c r="D501" s="103" t="s">
        <v>18</v>
      </c>
      <c r="E501" s="112" t="s">
        <v>315</v>
      </c>
      <c r="F501" s="81"/>
      <c r="G501" s="37"/>
      <c r="H501" s="37"/>
      <c r="I501" s="141"/>
      <c r="J501" s="125"/>
    </row>
    <row r="502" spans="2:10" s="98" customFormat="1" x14ac:dyDescent="0.3">
      <c r="B502" s="96"/>
      <c r="C502" s="104"/>
      <c r="D502" s="101"/>
      <c r="E502" s="106" t="s">
        <v>316</v>
      </c>
      <c r="F502" s="105"/>
      <c r="G502" s="97"/>
      <c r="H502" s="97"/>
      <c r="I502" s="142"/>
      <c r="J502" s="143"/>
    </row>
    <row r="503" spans="2:10" s="98" customFormat="1" x14ac:dyDescent="0.3">
      <c r="B503" s="96"/>
      <c r="C503" s="104"/>
      <c r="D503" s="101"/>
      <c r="E503" s="106" t="s">
        <v>317</v>
      </c>
      <c r="F503" s="105"/>
      <c r="G503" s="97"/>
      <c r="H503" s="97"/>
      <c r="I503" s="142"/>
      <c r="J503" s="143"/>
    </row>
    <row r="504" spans="2:10" s="98" customFormat="1" x14ac:dyDescent="0.3">
      <c r="B504" s="96"/>
      <c r="C504" s="104"/>
      <c r="D504" s="101"/>
      <c r="E504" s="106" t="s">
        <v>318</v>
      </c>
      <c r="F504" s="105"/>
      <c r="G504" s="97"/>
      <c r="H504" s="97"/>
      <c r="I504" s="142"/>
      <c r="J504" s="143"/>
    </row>
    <row r="505" spans="2:10" s="98" customFormat="1" x14ac:dyDescent="0.3">
      <c r="B505" s="96"/>
      <c r="C505" s="104"/>
      <c r="D505" s="101"/>
      <c r="E505" s="106" t="s">
        <v>319</v>
      </c>
      <c r="F505" s="105"/>
      <c r="G505" s="97"/>
      <c r="H505" s="97"/>
      <c r="I505" s="142"/>
      <c r="J505" s="143"/>
    </row>
    <row r="506" spans="2:10" s="98" customFormat="1" x14ac:dyDescent="0.3">
      <c r="B506" s="96"/>
      <c r="C506" s="104"/>
      <c r="D506" s="101"/>
      <c r="E506" s="106" t="s">
        <v>320</v>
      </c>
      <c r="F506" s="105"/>
      <c r="G506" s="97"/>
      <c r="H506" s="97"/>
      <c r="I506" s="142"/>
      <c r="J506" s="143"/>
    </row>
    <row r="507" spans="2:10" s="98" customFormat="1" x14ac:dyDescent="0.3">
      <c r="B507" s="96"/>
      <c r="C507" s="104"/>
      <c r="D507" s="101"/>
      <c r="E507" s="106" t="s">
        <v>321</v>
      </c>
      <c r="F507" s="105"/>
      <c r="G507" s="97"/>
      <c r="H507" s="97"/>
      <c r="I507" s="142"/>
      <c r="J507" s="143"/>
    </row>
    <row r="508" spans="2:10" s="98" customFormat="1" x14ac:dyDescent="0.3">
      <c r="B508" s="96"/>
      <c r="C508" s="104"/>
      <c r="D508" s="101"/>
      <c r="E508" s="106" t="s">
        <v>322</v>
      </c>
      <c r="F508" s="105"/>
      <c r="G508" s="97"/>
      <c r="H508" s="97"/>
      <c r="I508" s="142"/>
      <c r="J508" s="143"/>
    </row>
    <row r="509" spans="2:10" s="98" customFormat="1" x14ac:dyDescent="0.3">
      <c r="B509" s="96"/>
      <c r="C509" s="104"/>
      <c r="D509" s="101"/>
      <c r="E509" s="106" t="s">
        <v>323</v>
      </c>
      <c r="F509" s="105"/>
      <c r="G509" s="97"/>
      <c r="H509" s="97"/>
      <c r="I509" s="142"/>
      <c r="J509" s="143"/>
    </row>
    <row r="510" spans="2:10" s="98" customFormat="1" x14ac:dyDescent="0.3">
      <c r="B510" s="96"/>
      <c r="C510" s="104"/>
      <c r="D510" s="101"/>
      <c r="E510" s="106" t="s">
        <v>324</v>
      </c>
      <c r="F510" s="105"/>
      <c r="G510" s="97"/>
      <c r="H510" s="97"/>
      <c r="I510" s="142"/>
      <c r="J510" s="143"/>
    </row>
    <row r="511" spans="2:10" s="98" customFormat="1" x14ac:dyDescent="0.3">
      <c r="B511" s="96"/>
      <c r="C511" s="104"/>
      <c r="D511" s="101"/>
      <c r="E511" s="106" t="s">
        <v>325</v>
      </c>
      <c r="F511" s="105"/>
      <c r="G511" s="97"/>
      <c r="H511" s="97"/>
      <c r="I511" s="142"/>
      <c r="J511" s="143"/>
    </row>
    <row r="512" spans="2:10" s="98" customFormat="1" x14ac:dyDescent="0.3">
      <c r="B512" s="96"/>
      <c r="C512" s="104"/>
      <c r="D512" s="103" t="s">
        <v>18</v>
      </c>
      <c r="E512" s="112" t="s">
        <v>326</v>
      </c>
      <c r="F512" s="105"/>
      <c r="G512" s="97"/>
      <c r="H512" s="97"/>
      <c r="I512" s="142"/>
      <c r="J512" s="143"/>
    </row>
    <row r="513" spans="2:10" s="98" customFormat="1" x14ac:dyDescent="0.3">
      <c r="B513" s="96"/>
      <c r="C513" s="104"/>
      <c r="D513" s="101"/>
      <c r="E513" s="106" t="s">
        <v>327</v>
      </c>
      <c r="F513" s="105"/>
      <c r="G513" s="97"/>
      <c r="H513" s="97"/>
      <c r="I513" s="142"/>
      <c r="J513" s="143"/>
    </row>
    <row r="514" spans="2:10" s="98" customFormat="1" x14ac:dyDescent="0.3">
      <c r="B514" s="96"/>
      <c r="C514" s="104"/>
      <c r="D514" s="101"/>
      <c r="E514" s="106" t="s">
        <v>328</v>
      </c>
      <c r="F514" s="105"/>
      <c r="G514" s="97"/>
      <c r="H514" s="97"/>
      <c r="I514" s="142"/>
      <c r="J514" s="143"/>
    </row>
    <row r="515" spans="2:10" s="98" customFormat="1" x14ac:dyDescent="0.3">
      <c r="B515" s="96"/>
      <c r="C515" s="104"/>
      <c r="D515" s="101"/>
      <c r="E515" s="106" t="s">
        <v>329</v>
      </c>
      <c r="F515" s="105"/>
      <c r="G515" s="97"/>
      <c r="H515" s="97"/>
      <c r="I515" s="142"/>
      <c r="J515" s="143"/>
    </row>
    <row r="516" spans="2:10" x14ac:dyDescent="0.3">
      <c r="B516" s="50"/>
      <c r="C516" s="40"/>
      <c r="D516" s="111"/>
      <c r="E516" s="112"/>
      <c r="F516" s="81"/>
      <c r="G516" s="37"/>
      <c r="H516" s="37"/>
      <c r="I516" s="141"/>
      <c r="J516" s="125"/>
    </row>
    <row r="517" spans="2:10" x14ac:dyDescent="0.3">
      <c r="B517" s="50"/>
      <c r="C517" s="40"/>
      <c r="D517" s="315" t="s">
        <v>330</v>
      </c>
      <c r="E517" s="316"/>
      <c r="F517" s="37">
        <v>1</v>
      </c>
      <c r="G517" s="37" t="s">
        <v>30</v>
      </c>
      <c r="H517" s="37"/>
      <c r="I517" s="141"/>
      <c r="J517" s="125"/>
    </row>
    <row r="518" spans="2:10" s="94" customFormat="1" x14ac:dyDescent="0.3">
      <c r="B518" s="48"/>
      <c r="C518" s="40"/>
      <c r="D518" s="111"/>
      <c r="E518" s="101" t="s">
        <v>331</v>
      </c>
      <c r="F518" s="99"/>
      <c r="G518" s="99"/>
      <c r="H518" s="99"/>
      <c r="I518" s="145"/>
      <c r="J518" s="146"/>
    </row>
    <row r="519" spans="2:10" s="94" customFormat="1" x14ac:dyDescent="0.3">
      <c r="B519" s="48"/>
      <c r="C519" s="40"/>
      <c r="D519" s="111"/>
      <c r="E519" s="101" t="s">
        <v>332</v>
      </c>
      <c r="F519" s="99"/>
      <c r="G519" s="99"/>
      <c r="H519" s="99"/>
      <c r="I519" s="145"/>
      <c r="J519" s="146"/>
    </row>
    <row r="520" spans="2:10" s="94" customFormat="1" x14ac:dyDescent="0.3">
      <c r="B520" s="48"/>
      <c r="C520" s="40"/>
      <c r="D520" s="111"/>
      <c r="E520" s="101" t="s">
        <v>333</v>
      </c>
      <c r="F520" s="99"/>
      <c r="G520" s="99"/>
      <c r="H520" s="99"/>
      <c r="I520" s="145"/>
      <c r="J520" s="146"/>
    </row>
    <row r="521" spans="2:10" s="94" customFormat="1" x14ac:dyDescent="0.3">
      <c r="B521" s="48"/>
      <c r="C521" s="40"/>
      <c r="D521" s="111"/>
      <c r="E521" s="101" t="s">
        <v>334</v>
      </c>
      <c r="F521" s="99"/>
      <c r="G521" s="99"/>
      <c r="H521" s="99"/>
      <c r="I521" s="145"/>
      <c r="J521" s="146"/>
    </row>
    <row r="522" spans="2:10" s="94" customFormat="1" x14ac:dyDescent="0.3">
      <c r="B522" s="48"/>
      <c r="C522" s="40"/>
      <c r="D522" s="111"/>
      <c r="E522" s="111"/>
      <c r="F522" s="99"/>
      <c r="G522" s="99"/>
      <c r="H522" s="99"/>
      <c r="I522" s="145"/>
      <c r="J522" s="146"/>
    </row>
    <row r="523" spans="2:10" x14ac:dyDescent="0.3">
      <c r="B523" s="50"/>
      <c r="C523" s="40"/>
      <c r="D523" s="315" t="s">
        <v>335</v>
      </c>
      <c r="E523" s="316"/>
      <c r="F523" s="37">
        <v>6</v>
      </c>
      <c r="G523" s="37" t="s">
        <v>111</v>
      </c>
      <c r="H523" s="37"/>
      <c r="I523" s="141"/>
      <c r="J523" s="125"/>
    </row>
    <row r="524" spans="2:10" x14ac:dyDescent="0.3">
      <c r="B524" s="50"/>
      <c r="C524" s="40"/>
      <c r="D524" s="111"/>
      <c r="E524" s="101" t="s">
        <v>336</v>
      </c>
      <c r="F524" s="37"/>
      <c r="G524" s="37"/>
      <c r="H524" s="37"/>
      <c r="I524" s="141"/>
      <c r="J524" s="125"/>
    </row>
    <row r="525" spans="2:10" x14ac:dyDescent="0.3">
      <c r="B525" s="50"/>
      <c r="C525" s="40"/>
      <c r="D525" s="111"/>
      <c r="E525" s="111"/>
      <c r="F525" s="37"/>
      <c r="G525" s="37"/>
      <c r="H525" s="37"/>
      <c r="I525" s="141"/>
      <c r="J525" s="125"/>
    </row>
    <row r="526" spans="2:10" x14ac:dyDescent="0.3">
      <c r="B526" s="50"/>
      <c r="C526" s="40"/>
      <c r="D526" s="315" t="s">
        <v>337</v>
      </c>
      <c r="E526" s="316"/>
      <c r="F526" s="37">
        <v>1</v>
      </c>
      <c r="G526" s="37" t="s">
        <v>30</v>
      </c>
      <c r="H526" s="37"/>
      <c r="I526" s="141"/>
      <c r="J526" s="125"/>
    </row>
    <row r="527" spans="2:10" x14ac:dyDescent="0.3">
      <c r="B527" s="50"/>
      <c r="C527" s="40"/>
      <c r="D527" s="111"/>
      <c r="E527" s="101" t="s">
        <v>338</v>
      </c>
      <c r="F527" s="37"/>
      <c r="G527" s="37"/>
      <c r="H527" s="37"/>
      <c r="I527" s="141"/>
      <c r="J527" s="125"/>
    </row>
    <row r="528" spans="2:10" x14ac:dyDescent="0.3">
      <c r="B528" s="50"/>
      <c r="C528" s="40"/>
      <c r="D528" s="111"/>
      <c r="E528" s="101" t="s">
        <v>339</v>
      </c>
      <c r="F528" s="37"/>
      <c r="G528" s="37"/>
      <c r="H528" s="37"/>
      <c r="I528" s="141"/>
      <c r="J528" s="125"/>
    </row>
    <row r="529" spans="2:10" x14ac:dyDescent="0.3">
      <c r="B529" s="50"/>
      <c r="C529" s="40"/>
      <c r="D529" s="111"/>
      <c r="E529" s="101" t="s">
        <v>340</v>
      </c>
      <c r="F529" s="37"/>
      <c r="G529" s="37"/>
      <c r="H529" s="37"/>
      <c r="I529" s="141"/>
      <c r="J529" s="125"/>
    </row>
    <row r="530" spans="2:10" x14ac:dyDescent="0.3">
      <c r="B530" s="50"/>
      <c r="C530" s="40"/>
      <c r="D530" s="111"/>
      <c r="E530" s="111"/>
      <c r="F530" s="37"/>
      <c r="G530" s="37"/>
      <c r="H530" s="37"/>
      <c r="I530" s="141"/>
      <c r="J530" s="125"/>
    </row>
    <row r="531" spans="2:10" x14ac:dyDescent="0.3">
      <c r="B531" s="50"/>
      <c r="C531" s="40"/>
      <c r="D531" s="315" t="s">
        <v>341</v>
      </c>
      <c r="E531" s="316"/>
      <c r="F531" s="37">
        <v>7</v>
      </c>
      <c r="G531" s="37" t="s">
        <v>30</v>
      </c>
      <c r="H531" s="37"/>
      <c r="I531" s="141"/>
      <c r="J531" s="125"/>
    </row>
    <row r="532" spans="2:10" x14ac:dyDescent="0.3">
      <c r="B532" s="50"/>
      <c r="C532" s="40"/>
      <c r="D532" s="101"/>
      <c r="E532" s="101" t="s">
        <v>342</v>
      </c>
      <c r="F532" s="37"/>
      <c r="G532" s="37"/>
      <c r="H532" s="37"/>
      <c r="I532" s="141"/>
      <c r="J532" s="125"/>
    </row>
    <row r="533" spans="2:10" x14ac:dyDescent="0.3">
      <c r="B533" s="50"/>
      <c r="C533" s="40"/>
      <c r="D533" s="101"/>
      <c r="E533" s="101" t="s">
        <v>343</v>
      </c>
      <c r="F533" s="37"/>
      <c r="G533" s="37"/>
      <c r="H533" s="37"/>
      <c r="I533" s="141"/>
      <c r="J533" s="125"/>
    </row>
    <row r="534" spans="2:10" x14ac:dyDescent="0.3">
      <c r="B534" s="50"/>
      <c r="C534" s="40"/>
      <c r="D534" s="53"/>
      <c r="E534" s="49"/>
      <c r="F534" s="37"/>
      <c r="G534" s="37"/>
      <c r="H534" s="37"/>
      <c r="I534" s="141"/>
      <c r="J534" s="125"/>
    </row>
    <row r="535" spans="2:10" x14ac:dyDescent="0.3">
      <c r="B535" s="48">
        <v>25</v>
      </c>
      <c r="C535" s="317" t="s">
        <v>116</v>
      </c>
      <c r="D535" s="318"/>
      <c r="E535" s="318"/>
      <c r="F535" s="37"/>
      <c r="G535" s="37"/>
      <c r="H535" s="37"/>
      <c r="I535" s="141"/>
      <c r="J535" s="125"/>
    </row>
    <row r="536" spans="2:10" x14ac:dyDescent="0.3">
      <c r="B536" s="50"/>
      <c r="C536" s="40"/>
      <c r="D536" s="315" t="s">
        <v>344</v>
      </c>
      <c r="E536" s="316"/>
      <c r="F536" s="37">
        <v>1</v>
      </c>
      <c r="G536" s="37" t="s">
        <v>31</v>
      </c>
      <c r="H536" s="37"/>
      <c r="I536" s="141"/>
      <c r="J536" s="125"/>
    </row>
    <row r="537" spans="2:10" x14ac:dyDescent="0.3">
      <c r="B537" s="50"/>
      <c r="C537" s="40"/>
      <c r="D537" s="53"/>
      <c r="E537" s="49" t="s">
        <v>345</v>
      </c>
      <c r="F537" s="37"/>
      <c r="G537" s="37"/>
      <c r="H537" s="37"/>
      <c r="I537" s="141"/>
      <c r="J537" s="125"/>
    </row>
    <row r="538" spans="2:10" x14ac:dyDescent="0.3">
      <c r="B538" s="50"/>
      <c r="C538" s="40"/>
      <c r="D538" s="53"/>
      <c r="E538" s="49" t="s">
        <v>346</v>
      </c>
      <c r="F538" s="37"/>
      <c r="G538" s="37"/>
      <c r="H538" s="37"/>
      <c r="I538" s="141"/>
      <c r="J538" s="125"/>
    </row>
    <row r="539" spans="2:10" x14ac:dyDescent="0.3">
      <c r="B539" s="50"/>
      <c r="C539" s="40"/>
      <c r="D539" s="53"/>
      <c r="E539" s="49"/>
      <c r="F539" s="37"/>
      <c r="G539" s="37"/>
      <c r="H539" s="37"/>
      <c r="I539" s="141"/>
      <c r="J539" s="125"/>
    </row>
    <row r="540" spans="2:10" x14ac:dyDescent="0.3">
      <c r="B540" s="50"/>
      <c r="C540" s="40"/>
      <c r="D540" s="315" t="s">
        <v>347</v>
      </c>
      <c r="E540" s="316"/>
      <c r="F540" s="37">
        <v>1</v>
      </c>
      <c r="G540" s="37" t="s">
        <v>31</v>
      </c>
      <c r="H540" s="37"/>
      <c r="I540" s="141"/>
      <c r="J540" s="125"/>
    </row>
    <row r="541" spans="2:10" x14ac:dyDescent="0.3">
      <c r="B541" s="50"/>
      <c r="C541" s="40"/>
      <c r="D541" s="111"/>
      <c r="E541" s="101" t="s">
        <v>348</v>
      </c>
      <c r="F541" s="37"/>
      <c r="G541" s="37"/>
      <c r="H541" s="37"/>
      <c r="I541" s="141"/>
      <c r="J541" s="125"/>
    </row>
    <row r="542" spans="2:10" x14ac:dyDescent="0.3">
      <c r="B542" s="50"/>
      <c r="C542" s="40"/>
      <c r="D542" s="111"/>
      <c r="E542" s="101" t="s">
        <v>349</v>
      </c>
      <c r="F542" s="37"/>
      <c r="G542" s="37"/>
      <c r="H542" s="37"/>
      <c r="I542" s="141"/>
      <c r="J542" s="125"/>
    </row>
    <row r="543" spans="2:10" x14ac:dyDescent="0.3">
      <c r="B543" s="50"/>
      <c r="C543" s="40"/>
      <c r="D543" s="111"/>
      <c r="E543" s="101" t="s">
        <v>350</v>
      </c>
      <c r="F543" s="37"/>
      <c r="G543" s="37"/>
      <c r="H543" s="37"/>
      <c r="I543" s="141"/>
      <c r="J543" s="125"/>
    </row>
    <row r="544" spans="2:10" x14ac:dyDescent="0.3">
      <c r="B544" s="50"/>
      <c r="C544" s="40"/>
      <c r="D544" s="111"/>
      <c r="E544" s="101" t="s">
        <v>351</v>
      </c>
      <c r="F544" s="37"/>
      <c r="G544" s="37"/>
      <c r="H544" s="37"/>
      <c r="I544" s="141"/>
      <c r="J544" s="125"/>
    </row>
    <row r="545" spans="2:10" x14ac:dyDescent="0.3">
      <c r="B545" s="50"/>
      <c r="C545" s="40"/>
      <c r="D545" s="111"/>
      <c r="E545" s="101"/>
      <c r="F545" s="37"/>
      <c r="G545" s="37"/>
      <c r="H545" s="37"/>
      <c r="I545" s="141"/>
      <c r="J545" s="125"/>
    </row>
    <row r="546" spans="2:10" x14ac:dyDescent="0.3">
      <c r="B546" s="50"/>
      <c r="C546" s="40"/>
      <c r="D546" s="315" t="s">
        <v>352</v>
      </c>
      <c r="E546" s="316"/>
      <c r="F546" s="37">
        <v>1</v>
      </c>
      <c r="G546" s="37" t="s">
        <v>31</v>
      </c>
      <c r="H546" s="37"/>
      <c r="I546" s="141"/>
      <c r="J546" s="125"/>
    </row>
    <row r="547" spans="2:10" x14ac:dyDescent="0.3">
      <c r="B547" s="50"/>
      <c r="C547" s="40"/>
      <c r="D547" s="111"/>
      <c r="E547" s="101" t="s">
        <v>355</v>
      </c>
      <c r="F547" s="37"/>
      <c r="G547" s="37"/>
      <c r="H547" s="37"/>
      <c r="I547" s="141"/>
      <c r="J547" s="125"/>
    </row>
    <row r="548" spans="2:10" x14ac:dyDescent="0.3">
      <c r="B548" s="50"/>
      <c r="C548" s="40"/>
      <c r="D548" s="111"/>
      <c r="E548" s="101" t="s">
        <v>353</v>
      </c>
      <c r="F548" s="37"/>
      <c r="G548" s="37"/>
      <c r="H548" s="37"/>
      <c r="I548" s="141"/>
      <c r="J548" s="125"/>
    </row>
    <row r="549" spans="2:10" x14ac:dyDescent="0.3">
      <c r="B549" s="50"/>
      <c r="C549" s="40"/>
      <c r="D549" s="111"/>
      <c r="E549" s="101" t="s">
        <v>354</v>
      </c>
      <c r="F549" s="37"/>
      <c r="G549" s="37"/>
      <c r="H549" s="37"/>
      <c r="I549" s="141"/>
      <c r="J549" s="125"/>
    </row>
    <row r="550" spans="2:10" x14ac:dyDescent="0.3">
      <c r="B550" s="50"/>
      <c r="C550" s="40"/>
      <c r="D550" s="53"/>
      <c r="E550" s="49"/>
      <c r="F550" s="37"/>
      <c r="G550" s="37"/>
      <c r="H550" s="37"/>
      <c r="I550" s="141"/>
      <c r="J550" s="125"/>
    </row>
    <row r="551" spans="2:10" x14ac:dyDescent="0.3">
      <c r="B551" s="48">
        <v>26</v>
      </c>
      <c r="C551" s="40" t="s">
        <v>117</v>
      </c>
      <c r="D551" s="53"/>
      <c r="E551" s="49"/>
      <c r="F551" s="37"/>
      <c r="G551" s="37"/>
      <c r="H551" s="37"/>
      <c r="I551" s="141"/>
      <c r="J551" s="125"/>
    </row>
    <row r="552" spans="2:10" x14ac:dyDescent="0.3">
      <c r="B552" s="50"/>
      <c r="C552" s="40"/>
      <c r="D552" s="315" t="s">
        <v>356</v>
      </c>
      <c r="E552" s="316"/>
      <c r="F552" s="37">
        <v>1</v>
      </c>
      <c r="G552" s="37" t="s">
        <v>123</v>
      </c>
      <c r="H552" s="37"/>
      <c r="I552" s="141"/>
      <c r="J552" s="125"/>
    </row>
    <row r="553" spans="2:10" x14ac:dyDescent="0.3">
      <c r="B553" s="50"/>
      <c r="C553" s="40"/>
      <c r="D553" s="53"/>
      <c r="E553" s="49" t="s">
        <v>357</v>
      </c>
      <c r="F553" s="37"/>
      <c r="G553" s="37"/>
      <c r="H553" s="37"/>
      <c r="I553" s="141"/>
      <c r="J553" s="125"/>
    </row>
    <row r="554" spans="2:10" x14ac:dyDescent="0.3">
      <c r="B554" s="50"/>
      <c r="C554" s="40"/>
      <c r="D554" s="53"/>
      <c r="E554" s="95" t="s">
        <v>358</v>
      </c>
      <c r="F554" s="37"/>
      <c r="G554" s="37"/>
      <c r="H554" s="37"/>
      <c r="I554" s="141"/>
      <c r="J554" s="125"/>
    </row>
    <row r="555" spans="2:10" x14ac:dyDescent="0.3">
      <c r="B555" s="50"/>
      <c r="C555" s="40"/>
      <c r="D555" s="53"/>
      <c r="E555" s="49" t="s">
        <v>359</v>
      </c>
      <c r="F555" s="37"/>
      <c r="G555" s="37"/>
      <c r="H555" s="37"/>
      <c r="I555" s="141"/>
      <c r="J555" s="125"/>
    </row>
    <row r="556" spans="2:10" x14ac:dyDescent="0.3">
      <c r="B556" s="50"/>
      <c r="C556" s="40"/>
      <c r="D556" s="53"/>
      <c r="E556" s="49" t="s">
        <v>360</v>
      </c>
      <c r="F556" s="37"/>
      <c r="G556" s="37"/>
      <c r="H556" s="37"/>
      <c r="I556" s="141"/>
      <c r="J556" s="125"/>
    </row>
    <row r="557" spans="2:10" x14ac:dyDescent="0.3">
      <c r="B557" s="50"/>
      <c r="C557" s="40"/>
      <c r="D557" s="53"/>
      <c r="E557" s="49" t="s">
        <v>361</v>
      </c>
      <c r="F557" s="37"/>
      <c r="G557" s="37"/>
      <c r="H557" s="37"/>
      <c r="I557" s="141"/>
      <c r="J557" s="125"/>
    </row>
    <row r="558" spans="2:10" x14ac:dyDescent="0.3">
      <c r="B558" s="50"/>
      <c r="C558" s="40"/>
      <c r="D558" s="53"/>
      <c r="E558" s="49" t="s">
        <v>362</v>
      </c>
      <c r="F558" s="37"/>
      <c r="G558" s="37"/>
      <c r="H558" s="37"/>
      <c r="I558" s="141"/>
      <c r="J558" s="125"/>
    </row>
    <row r="559" spans="2:10" x14ac:dyDescent="0.3">
      <c r="B559" s="50"/>
      <c r="C559" s="40"/>
      <c r="D559" s="53"/>
      <c r="E559" s="49"/>
      <c r="F559" s="37"/>
      <c r="G559" s="37"/>
      <c r="H559" s="37"/>
      <c r="I559" s="141"/>
      <c r="J559" s="125"/>
    </row>
    <row r="560" spans="2:10" x14ac:dyDescent="0.3">
      <c r="B560" s="50"/>
      <c r="C560" s="40"/>
      <c r="D560" s="315" t="s">
        <v>363</v>
      </c>
      <c r="E560" s="316"/>
      <c r="F560" s="37">
        <v>1</v>
      </c>
      <c r="G560" s="37" t="s">
        <v>30</v>
      </c>
      <c r="H560" s="37"/>
      <c r="I560" s="141"/>
      <c r="J560" s="125"/>
    </row>
    <row r="561" spans="2:10" x14ac:dyDescent="0.3">
      <c r="B561" s="50"/>
      <c r="C561" s="40"/>
      <c r="D561" s="53"/>
      <c r="E561" s="95" t="s">
        <v>358</v>
      </c>
      <c r="F561" s="37"/>
      <c r="G561" s="37"/>
      <c r="H561" s="37"/>
      <c r="I561" s="141"/>
      <c r="J561" s="125"/>
    </row>
    <row r="562" spans="2:10" x14ac:dyDescent="0.3">
      <c r="B562" s="50"/>
      <c r="C562" s="40"/>
      <c r="D562" s="53"/>
      <c r="E562" s="107" t="s">
        <v>359</v>
      </c>
      <c r="F562" s="37"/>
      <c r="G562" s="37"/>
      <c r="H562" s="37"/>
      <c r="I562" s="141"/>
      <c r="J562" s="125"/>
    </row>
    <row r="563" spans="2:10" x14ac:dyDescent="0.3">
      <c r="B563" s="50"/>
      <c r="C563" s="40"/>
      <c r="D563" s="53"/>
      <c r="E563" s="107" t="s">
        <v>360</v>
      </c>
      <c r="F563" s="37"/>
      <c r="G563" s="37"/>
      <c r="H563" s="37"/>
      <c r="I563" s="141"/>
      <c r="J563" s="125"/>
    </row>
    <row r="564" spans="2:10" x14ac:dyDescent="0.3">
      <c r="B564" s="50"/>
      <c r="C564" s="40"/>
      <c r="D564" s="53"/>
      <c r="E564" s="49" t="s">
        <v>361</v>
      </c>
      <c r="F564" s="37"/>
      <c r="G564" s="37"/>
      <c r="H564" s="37"/>
      <c r="I564" s="141"/>
      <c r="J564" s="125"/>
    </row>
    <row r="565" spans="2:10" x14ac:dyDescent="0.3">
      <c r="B565" s="50"/>
      <c r="C565" s="40"/>
      <c r="D565" s="53"/>
      <c r="E565" s="49" t="s">
        <v>362</v>
      </c>
      <c r="F565" s="37"/>
      <c r="G565" s="37"/>
      <c r="H565" s="37"/>
      <c r="I565" s="141"/>
      <c r="J565" s="125"/>
    </row>
    <row r="566" spans="2:10" x14ac:dyDescent="0.3">
      <c r="B566" s="50"/>
      <c r="C566" s="40"/>
      <c r="D566" s="53"/>
      <c r="E566" s="49"/>
      <c r="F566" s="37"/>
      <c r="G566" s="37"/>
      <c r="H566" s="37"/>
      <c r="I566" s="141"/>
      <c r="J566" s="125"/>
    </row>
    <row r="567" spans="2:10" x14ac:dyDescent="0.3">
      <c r="B567" s="50"/>
      <c r="C567" s="40"/>
      <c r="D567" s="315" t="s">
        <v>364</v>
      </c>
      <c r="E567" s="316"/>
      <c r="F567" s="37">
        <v>6</v>
      </c>
      <c r="G567" s="37" t="s">
        <v>111</v>
      </c>
      <c r="H567" s="37"/>
      <c r="I567" s="141"/>
      <c r="J567" s="125"/>
    </row>
    <row r="568" spans="2:10" x14ac:dyDescent="0.3">
      <c r="B568" s="50"/>
      <c r="C568" s="40"/>
      <c r="D568" s="103" t="s">
        <v>18</v>
      </c>
      <c r="E568" s="101" t="s">
        <v>397</v>
      </c>
      <c r="F568" s="37"/>
      <c r="G568" s="37"/>
      <c r="H568" s="37"/>
      <c r="I568" s="141"/>
      <c r="J568" s="125"/>
    </row>
    <row r="569" spans="2:10" x14ac:dyDescent="0.3">
      <c r="B569" s="50"/>
      <c r="C569" s="40"/>
      <c r="D569" s="103"/>
      <c r="E569" s="101" t="s">
        <v>365</v>
      </c>
      <c r="F569" s="37"/>
      <c r="G569" s="37"/>
      <c r="H569" s="37"/>
      <c r="I569" s="141"/>
      <c r="J569" s="125"/>
    </row>
    <row r="570" spans="2:10" x14ac:dyDescent="0.3">
      <c r="B570" s="50"/>
      <c r="C570" s="40"/>
      <c r="D570" s="103" t="s">
        <v>18</v>
      </c>
      <c r="E570" s="101" t="s">
        <v>366</v>
      </c>
      <c r="F570" s="37"/>
      <c r="G570" s="37"/>
      <c r="H570" s="37"/>
      <c r="I570" s="141"/>
      <c r="J570" s="125"/>
    </row>
    <row r="571" spans="2:10" x14ac:dyDescent="0.3">
      <c r="B571" s="50"/>
      <c r="C571" s="40"/>
      <c r="D571" s="111"/>
      <c r="E571" s="111"/>
      <c r="F571" s="37"/>
      <c r="G571" s="37"/>
      <c r="H571" s="37"/>
      <c r="I571" s="141"/>
      <c r="J571" s="125"/>
    </row>
    <row r="572" spans="2:10" x14ac:dyDescent="0.3">
      <c r="B572" s="50"/>
      <c r="C572" s="40"/>
      <c r="D572" s="315" t="s">
        <v>381</v>
      </c>
      <c r="E572" s="316"/>
      <c r="F572" s="37">
        <v>1</v>
      </c>
      <c r="G572" s="37" t="s">
        <v>31</v>
      </c>
      <c r="H572" s="37"/>
      <c r="I572" s="141"/>
      <c r="J572" s="125"/>
    </row>
    <row r="573" spans="2:10" x14ac:dyDescent="0.3">
      <c r="B573" s="50"/>
      <c r="C573" s="40"/>
      <c r="D573" s="103" t="s">
        <v>18</v>
      </c>
      <c r="E573" s="101" t="s">
        <v>397</v>
      </c>
      <c r="F573" s="37"/>
      <c r="G573" s="37"/>
      <c r="H573" s="37"/>
      <c r="I573" s="141"/>
      <c r="J573" s="125"/>
    </row>
    <row r="574" spans="2:10" x14ac:dyDescent="0.3">
      <c r="B574" s="50"/>
      <c r="C574" s="40"/>
      <c r="D574" s="103"/>
      <c r="E574" s="101" t="s">
        <v>365</v>
      </c>
      <c r="F574" s="37"/>
      <c r="G574" s="37"/>
      <c r="H574" s="37"/>
      <c r="I574" s="141"/>
      <c r="J574" s="125"/>
    </row>
    <row r="575" spans="2:10" x14ac:dyDescent="0.3">
      <c r="B575" s="50"/>
      <c r="C575" s="40"/>
      <c r="D575" s="103" t="s">
        <v>18</v>
      </c>
      <c r="E575" s="101" t="s">
        <v>366</v>
      </c>
      <c r="F575" s="37"/>
      <c r="G575" s="37"/>
      <c r="H575" s="37"/>
      <c r="I575" s="141"/>
      <c r="J575" s="125"/>
    </row>
    <row r="576" spans="2:10" x14ac:dyDescent="0.3">
      <c r="B576" s="50"/>
      <c r="C576" s="40"/>
      <c r="D576" s="111"/>
      <c r="E576" s="111"/>
      <c r="F576" s="37"/>
      <c r="G576" s="37"/>
      <c r="H576" s="37"/>
      <c r="I576" s="141"/>
      <c r="J576" s="125"/>
    </row>
    <row r="577" spans="2:10" x14ac:dyDescent="0.3">
      <c r="B577" s="50"/>
      <c r="C577" s="40"/>
      <c r="D577" s="315" t="s">
        <v>382</v>
      </c>
      <c r="E577" s="316"/>
      <c r="F577" s="37">
        <v>1</v>
      </c>
      <c r="G577" s="37" t="s">
        <v>111</v>
      </c>
      <c r="H577" s="37"/>
      <c r="I577" s="141"/>
      <c r="J577" s="125"/>
    </row>
    <row r="578" spans="2:10" x14ac:dyDescent="0.3">
      <c r="B578" s="50"/>
      <c r="C578" s="40"/>
      <c r="D578" s="53"/>
      <c r="E578" s="95" t="s">
        <v>367</v>
      </c>
      <c r="F578" s="37"/>
      <c r="G578" s="37"/>
      <c r="H578" s="37"/>
      <c r="I578" s="141"/>
      <c r="J578" s="125"/>
    </row>
    <row r="579" spans="2:10" s="98" customFormat="1" x14ac:dyDescent="0.3">
      <c r="B579" s="96"/>
      <c r="C579" s="104"/>
      <c r="D579" s="108"/>
      <c r="E579" s="107" t="s">
        <v>368</v>
      </c>
      <c r="F579" s="97"/>
      <c r="G579" s="97"/>
      <c r="H579" s="97"/>
      <c r="I579" s="142"/>
      <c r="J579" s="125"/>
    </row>
    <row r="580" spans="2:10" s="98" customFormat="1" x14ac:dyDescent="0.3">
      <c r="B580" s="96"/>
      <c r="C580" s="104"/>
      <c r="D580" s="108"/>
      <c r="E580" s="107" t="s">
        <v>369</v>
      </c>
      <c r="F580" s="97"/>
      <c r="G580" s="97"/>
      <c r="H580" s="97"/>
      <c r="I580" s="142"/>
      <c r="J580" s="125"/>
    </row>
    <row r="581" spans="2:10" s="98" customFormat="1" x14ac:dyDescent="0.3">
      <c r="B581" s="96"/>
      <c r="C581" s="104"/>
      <c r="D581" s="108"/>
      <c r="E581" s="107" t="s">
        <v>370</v>
      </c>
      <c r="F581" s="97"/>
      <c r="G581" s="97"/>
      <c r="H581" s="97"/>
      <c r="I581" s="142"/>
      <c r="J581" s="125"/>
    </row>
    <row r="582" spans="2:10" s="98" customFormat="1" x14ac:dyDescent="0.3">
      <c r="B582" s="96"/>
      <c r="C582" s="104"/>
      <c r="D582" s="108"/>
      <c r="E582" s="107" t="s">
        <v>371</v>
      </c>
      <c r="F582" s="97"/>
      <c r="G582" s="97"/>
      <c r="H582" s="97"/>
      <c r="I582" s="142"/>
      <c r="J582" s="125"/>
    </row>
    <row r="583" spans="2:10" x14ac:dyDescent="0.3">
      <c r="B583" s="312" t="s">
        <v>390</v>
      </c>
      <c r="C583" s="313"/>
      <c r="D583" s="313"/>
      <c r="E583" s="314"/>
      <c r="F583" s="150"/>
      <c r="G583" s="150"/>
      <c r="H583" s="150"/>
      <c r="I583" s="151"/>
      <c r="J583" s="158"/>
    </row>
    <row r="584" spans="2:10" ht="15" thickBot="1" x14ac:dyDescent="0.35">
      <c r="B584" s="116" t="s">
        <v>130</v>
      </c>
      <c r="C584" s="117" t="s">
        <v>136</v>
      </c>
      <c r="D584" s="118"/>
      <c r="E584" s="119"/>
      <c r="F584" s="120"/>
      <c r="G584" s="120"/>
      <c r="H584" s="120"/>
      <c r="I584" s="139"/>
      <c r="J584" s="140"/>
    </row>
    <row r="585" spans="2:10" x14ac:dyDescent="0.3">
      <c r="B585" s="110">
        <v>27</v>
      </c>
      <c r="C585" s="77" t="s">
        <v>139</v>
      </c>
      <c r="D585" s="53"/>
      <c r="E585" s="49"/>
      <c r="F585" s="82"/>
      <c r="G585" s="82"/>
      <c r="H585" s="69"/>
      <c r="I585" s="135"/>
      <c r="J585" s="147"/>
    </row>
    <row r="586" spans="2:10" x14ac:dyDescent="0.3">
      <c r="B586" s="50"/>
      <c r="C586" s="77"/>
      <c r="D586" s="53" t="s">
        <v>18</v>
      </c>
      <c r="E586" s="49" t="s">
        <v>140</v>
      </c>
      <c r="F586" s="37">
        <v>1</v>
      </c>
      <c r="G586" s="37" t="s">
        <v>30</v>
      </c>
      <c r="H586" s="69"/>
      <c r="I586" s="135"/>
      <c r="J586" s="125"/>
    </row>
    <row r="587" spans="2:10" x14ac:dyDescent="0.3">
      <c r="B587" s="50"/>
      <c r="C587" s="77"/>
      <c r="D587" s="53" t="s">
        <v>18</v>
      </c>
      <c r="E587" s="49" t="s">
        <v>109</v>
      </c>
      <c r="F587" s="37">
        <v>3</v>
      </c>
      <c r="G587" s="37" t="s">
        <v>31</v>
      </c>
      <c r="H587" s="81"/>
      <c r="I587" s="135"/>
      <c r="J587" s="125"/>
    </row>
    <row r="588" spans="2:10" x14ac:dyDescent="0.3">
      <c r="B588" s="50"/>
      <c r="C588" s="77"/>
      <c r="D588" s="53" t="s">
        <v>18</v>
      </c>
      <c r="E588" s="49" t="s">
        <v>375</v>
      </c>
      <c r="F588" s="37">
        <v>1</v>
      </c>
      <c r="G588" s="37" t="s">
        <v>30</v>
      </c>
      <c r="H588" s="69"/>
      <c r="I588" s="135"/>
      <c r="J588" s="125"/>
    </row>
    <row r="589" spans="2:10" x14ac:dyDescent="0.3">
      <c r="B589" s="50"/>
      <c r="C589" s="77"/>
      <c r="D589" s="53" t="s">
        <v>18</v>
      </c>
      <c r="E589" s="49" t="s">
        <v>372</v>
      </c>
      <c r="F589" s="37">
        <v>1</v>
      </c>
      <c r="G589" s="37" t="s">
        <v>30</v>
      </c>
      <c r="H589" s="83"/>
      <c r="I589" s="148"/>
      <c r="J589" s="125"/>
    </row>
    <row r="590" spans="2:10" x14ac:dyDescent="0.3">
      <c r="B590" s="50"/>
      <c r="C590" s="77"/>
      <c r="D590" s="53" t="s">
        <v>18</v>
      </c>
      <c r="E590" s="49" t="s">
        <v>380</v>
      </c>
      <c r="F590" s="37">
        <v>1</v>
      </c>
      <c r="G590" s="37" t="s">
        <v>111</v>
      </c>
      <c r="H590" s="81"/>
      <c r="I590" s="135"/>
      <c r="J590" s="125"/>
    </row>
    <row r="591" spans="2:10" x14ac:dyDescent="0.3">
      <c r="B591" s="50"/>
      <c r="C591" s="77"/>
      <c r="D591" s="53"/>
      <c r="E591" s="80" t="s">
        <v>110</v>
      </c>
      <c r="F591" s="37"/>
      <c r="G591" s="37"/>
      <c r="H591" s="81"/>
      <c r="I591" s="135"/>
      <c r="J591" s="125"/>
    </row>
    <row r="592" spans="2:10" x14ac:dyDescent="0.3">
      <c r="B592" s="50"/>
      <c r="C592" s="77"/>
      <c r="D592" s="53"/>
      <c r="E592" s="80" t="s">
        <v>112</v>
      </c>
      <c r="F592" s="37"/>
      <c r="G592" s="37"/>
      <c r="H592" s="81"/>
      <c r="I592" s="135"/>
      <c r="J592" s="125"/>
    </row>
    <row r="593" spans="2:10" x14ac:dyDescent="0.3">
      <c r="B593" s="50"/>
      <c r="C593" s="77"/>
      <c r="D593" s="53"/>
      <c r="E593" s="80" t="s">
        <v>378</v>
      </c>
      <c r="F593" s="37"/>
      <c r="G593" s="37"/>
      <c r="H593" s="81"/>
      <c r="I593" s="135"/>
      <c r="J593" s="125"/>
    </row>
    <row r="594" spans="2:10" x14ac:dyDescent="0.3">
      <c r="B594" s="50"/>
      <c r="C594" s="77"/>
      <c r="D594" s="53"/>
      <c r="E594" s="80" t="s">
        <v>379</v>
      </c>
      <c r="F594" s="37"/>
      <c r="G594" s="37"/>
      <c r="H594" s="81"/>
      <c r="I594" s="135"/>
      <c r="J594" s="125"/>
    </row>
    <row r="595" spans="2:10" x14ac:dyDescent="0.3">
      <c r="B595" s="50"/>
      <c r="C595" s="77"/>
      <c r="D595" s="53" t="s">
        <v>18</v>
      </c>
      <c r="E595" s="49" t="s">
        <v>52</v>
      </c>
      <c r="F595" s="37">
        <v>3</v>
      </c>
      <c r="G595" s="37" t="s">
        <v>31</v>
      </c>
      <c r="H595" s="81"/>
      <c r="I595" s="135"/>
      <c r="J595" s="125"/>
    </row>
    <row r="596" spans="2:10" x14ac:dyDescent="0.3">
      <c r="B596" s="79"/>
      <c r="C596" s="77"/>
      <c r="D596" s="53" t="s">
        <v>18</v>
      </c>
      <c r="E596" s="49" t="s">
        <v>53</v>
      </c>
      <c r="F596" s="78">
        <v>4</v>
      </c>
      <c r="G596" s="78" t="s">
        <v>31</v>
      </c>
      <c r="H596" s="84"/>
      <c r="I596" s="135"/>
      <c r="J596" s="125"/>
    </row>
    <row r="597" spans="2:10" x14ac:dyDescent="0.3">
      <c r="B597" s="310" t="s">
        <v>391</v>
      </c>
      <c r="C597" s="311"/>
      <c r="D597" s="311"/>
      <c r="E597" s="311"/>
      <c r="F597" s="152"/>
      <c r="G597" s="152"/>
      <c r="H597" s="152"/>
      <c r="I597" s="151"/>
      <c r="J597" s="158"/>
    </row>
    <row r="598" spans="2:10" x14ac:dyDescent="0.3">
      <c r="B598" s="338" t="s">
        <v>138</v>
      </c>
      <c r="C598" s="339"/>
      <c r="D598" s="339"/>
      <c r="E598" s="339"/>
      <c r="F598" s="153"/>
      <c r="G598" s="153"/>
      <c r="H598" s="153"/>
      <c r="I598" s="154"/>
      <c r="J598" s="158"/>
    </row>
    <row r="599" spans="2:10" x14ac:dyDescent="0.3">
      <c r="B599" s="338" t="s">
        <v>137</v>
      </c>
      <c r="C599" s="339"/>
      <c r="D599" s="339"/>
      <c r="E599" s="339"/>
      <c r="F599" s="153"/>
      <c r="G599" s="153"/>
      <c r="H599" s="153"/>
      <c r="I599" s="154"/>
      <c r="J599" s="159"/>
    </row>
    <row r="600" spans="2:10" ht="19.5" customHeight="1" thickBot="1" x14ac:dyDescent="0.35">
      <c r="B600" s="334" t="s">
        <v>376</v>
      </c>
      <c r="C600" s="335"/>
      <c r="D600" s="335"/>
      <c r="E600" s="335"/>
      <c r="F600" s="160"/>
      <c r="G600" s="160"/>
      <c r="H600" s="160"/>
      <c r="I600" s="161"/>
      <c r="J600" s="162"/>
    </row>
    <row r="602" spans="2:10" x14ac:dyDescent="0.3">
      <c r="H602" s="62"/>
      <c r="I602" s="62"/>
    </row>
    <row r="603" spans="2:10" x14ac:dyDescent="0.3">
      <c r="H603" s="63"/>
      <c r="I603" s="63"/>
    </row>
    <row r="604" spans="2:10" x14ac:dyDescent="0.3">
      <c r="H604" s="63"/>
      <c r="I604" s="63"/>
      <c r="J604" s="56"/>
    </row>
    <row r="607" spans="2:10" x14ac:dyDescent="0.3">
      <c r="J607" s="109"/>
    </row>
  </sheetData>
  <mergeCells count="42">
    <mergeCell ref="B1:J1"/>
    <mergeCell ref="B2:J2"/>
    <mergeCell ref="B3:J3"/>
    <mergeCell ref="B6:B7"/>
    <mergeCell ref="C6:E7"/>
    <mergeCell ref="F6:G6"/>
    <mergeCell ref="H6:H7"/>
    <mergeCell ref="J6:J7"/>
    <mergeCell ref="C475:E475"/>
    <mergeCell ref="C399:E399"/>
    <mergeCell ref="C411:E411"/>
    <mergeCell ref="C426:E426"/>
    <mergeCell ref="C431:E431"/>
    <mergeCell ref="D432:E432"/>
    <mergeCell ref="D435:E435"/>
    <mergeCell ref="D440:E440"/>
    <mergeCell ref="D447:E447"/>
    <mergeCell ref="D453:E453"/>
    <mergeCell ref="C458:E458"/>
    <mergeCell ref="D552:E552"/>
    <mergeCell ref="D482:E482"/>
    <mergeCell ref="D491:E491"/>
    <mergeCell ref="D500:E500"/>
    <mergeCell ref="D517:E517"/>
    <mergeCell ref="D523:E523"/>
    <mergeCell ref="D526:E526"/>
    <mergeCell ref="B600:E600"/>
    <mergeCell ref="I6:I7"/>
    <mergeCell ref="B396:E396"/>
    <mergeCell ref="B583:E583"/>
    <mergeCell ref="B597:E597"/>
    <mergeCell ref="B598:E598"/>
    <mergeCell ref="B599:E599"/>
    <mergeCell ref="D560:E560"/>
    <mergeCell ref="D567:E567"/>
    <mergeCell ref="D572:E572"/>
    <mergeCell ref="D577:E577"/>
    <mergeCell ref="D531:E531"/>
    <mergeCell ref="C535:E535"/>
    <mergeCell ref="D536:E536"/>
    <mergeCell ref="D540:E540"/>
    <mergeCell ref="D546:E54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596"/>
  <sheetViews>
    <sheetView topLeftCell="A472" workbookViewId="0">
      <selection activeCell="E494" sqref="E494"/>
    </sheetView>
  </sheetViews>
  <sheetFormatPr defaultColWidth="8.6640625" defaultRowHeight="14.4" x14ac:dyDescent="0.3"/>
  <cols>
    <col min="1" max="1" width="4" style="11" customWidth="1"/>
    <col min="2" max="2" width="6.5546875" style="1" customWidth="1"/>
    <col min="3" max="3" width="26.33203125" style="11" customWidth="1"/>
    <col min="4" max="4" width="4.88671875" style="11" customWidth="1"/>
    <col min="5" max="5" width="40.6640625" style="11" customWidth="1"/>
    <col min="6" max="6" width="6.109375" style="1" customWidth="1"/>
    <col min="7" max="7" width="9.109375" style="1" customWidth="1"/>
    <col min="8" max="16384" width="8.6640625" style="11"/>
  </cols>
  <sheetData>
    <row r="1" spans="2:7" ht="18" x14ac:dyDescent="0.35">
      <c r="B1" s="340" t="s">
        <v>392</v>
      </c>
      <c r="C1" s="340"/>
      <c r="D1" s="340"/>
      <c r="E1" s="340"/>
      <c r="F1" s="340"/>
      <c r="G1" s="340"/>
    </row>
    <row r="2" spans="2:7" ht="18" x14ac:dyDescent="0.35">
      <c r="B2" s="340" t="s">
        <v>384</v>
      </c>
      <c r="C2" s="340"/>
      <c r="D2" s="340"/>
      <c r="E2" s="340"/>
      <c r="F2" s="340"/>
      <c r="G2" s="340"/>
    </row>
    <row r="3" spans="2:7" ht="18" x14ac:dyDescent="0.35">
      <c r="B3" s="341" t="s">
        <v>385</v>
      </c>
      <c r="C3" s="341"/>
      <c r="D3" s="341"/>
      <c r="E3" s="341"/>
      <c r="F3" s="341"/>
      <c r="G3" s="341"/>
    </row>
    <row r="4" spans="2:7" ht="9.6" customHeight="1" x14ac:dyDescent="0.35">
      <c r="B4" s="7"/>
      <c r="C4" s="7"/>
      <c r="D4" s="7"/>
      <c r="E4" s="7"/>
      <c r="F4" s="7"/>
      <c r="G4" s="7"/>
    </row>
    <row r="5" spans="2:7" ht="9.6" customHeight="1" thickBot="1" x14ac:dyDescent="0.35"/>
    <row r="6" spans="2:7" x14ac:dyDescent="0.3">
      <c r="B6" s="342" t="s">
        <v>0</v>
      </c>
      <c r="C6" s="356" t="s">
        <v>393</v>
      </c>
      <c r="D6" s="358" t="s">
        <v>394</v>
      </c>
      <c r="E6" s="359"/>
      <c r="F6" s="346" t="s">
        <v>2</v>
      </c>
      <c r="G6" s="355"/>
    </row>
    <row r="7" spans="2:7" x14ac:dyDescent="0.3">
      <c r="B7" s="343"/>
      <c r="C7" s="357"/>
      <c r="D7" s="360"/>
      <c r="E7" s="361"/>
      <c r="F7" s="3" t="s">
        <v>107</v>
      </c>
      <c r="G7" s="163" t="s">
        <v>3</v>
      </c>
    </row>
    <row r="8" spans="2:7" ht="15" thickBot="1" x14ac:dyDescent="0.35">
      <c r="B8" s="70" t="s">
        <v>7</v>
      </c>
      <c r="C8" s="71" t="s">
        <v>133</v>
      </c>
      <c r="D8" s="176"/>
      <c r="E8" s="73"/>
      <c r="F8" s="74"/>
      <c r="G8" s="164"/>
    </row>
    <row r="9" spans="2:7" x14ac:dyDescent="0.3">
      <c r="B9" s="42"/>
      <c r="C9" s="5" t="s">
        <v>9</v>
      </c>
      <c r="D9" s="177"/>
      <c r="E9" s="4"/>
      <c r="F9" s="22"/>
      <c r="G9" s="126"/>
    </row>
    <row r="10" spans="2:7" x14ac:dyDescent="0.3">
      <c r="B10" s="44">
        <v>1</v>
      </c>
      <c r="C10" s="12" t="s">
        <v>4</v>
      </c>
      <c r="D10" s="178"/>
      <c r="E10" s="13"/>
      <c r="F10" s="41"/>
      <c r="G10" s="126"/>
    </row>
    <row r="11" spans="2:7" x14ac:dyDescent="0.3">
      <c r="B11" s="45"/>
      <c r="C11" s="14"/>
      <c r="D11" s="179" t="s">
        <v>5</v>
      </c>
      <c r="E11" s="220"/>
      <c r="F11" s="22">
        <v>1</v>
      </c>
      <c r="G11" s="126" t="s">
        <v>30</v>
      </c>
    </row>
    <row r="12" spans="2:7" ht="43.2" x14ac:dyDescent="0.3">
      <c r="B12" s="45"/>
      <c r="C12" s="14"/>
      <c r="D12" s="179"/>
      <c r="E12" s="16" t="s">
        <v>141</v>
      </c>
      <c r="F12" s="22"/>
      <c r="G12" s="126"/>
    </row>
    <row r="13" spans="2:7" ht="86.4" x14ac:dyDescent="0.3">
      <c r="B13" s="45"/>
      <c r="C13" s="14"/>
      <c r="D13" s="179"/>
      <c r="E13" s="87" t="s">
        <v>142</v>
      </c>
      <c r="F13" s="22"/>
      <c r="G13" s="126"/>
    </row>
    <row r="14" spans="2:7" x14ac:dyDescent="0.3">
      <c r="B14" s="45"/>
      <c r="C14" s="14"/>
      <c r="D14" s="180" t="s">
        <v>32</v>
      </c>
      <c r="E14" s="16" t="s">
        <v>6</v>
      </c>
      <c r="F14" s="22">
        <v>1</v>
      </c>
      <c r="G14" s="126" t="s">
        <v>30</v>
      </c>
    </row>
    <row r="15" spans="2:7" ht="88.5" customHeight="1" x14ac:dyDescent="0.3">
      <c r="B15" s="45"/>
      <c r="C15" s="14"/>
      <c r="D15" s="179"/>
      <c r="E15" s="17" t="s">
        <v>143</v>
      </c>
      <c r="F15" s="22"/>
      <c r="G15" s="126"/>
    </row>
    <row r="16" spans="2:7" ht="14.25" customHeight="1" x14ac:dyDescent="0.3">
      <c r="B16" s="45"/>
      <c r="C16" s="14"/>
      <c r="D16" s="179" t="s">
        <v>118</v>
      </c>
      <c r="E16" s="17" t="s">
        <v>129</v>
      </c>
      <c r="F16" s="22">
        <v>1</v>
      </c>
      <c r="G16" s="126" t="s">
        <v>30</v>
      </c>
    </row>
    <row r="17" spans="2:7" x14ac:dyDescent="0.3">
      <c r="B17" s="45"/>
      <c r="C17" s="14"/>
      <c r="D17" s="179"/>
      <c r="E17" s="88" t="s">
        <v>144</v>
      </c>
      <c r="F17" s="22"/>
      <c r="G17" s="126"/>
    </row>
    <row r="18" spans="2:7" x14ac:dyDescent="0.3">
      <c r="B18" s="45"/>
      <c r="C18" s="14"/>
      <c r="D18" s="179"/>
      <c r="E18" s="17" t="s">
        <v>145</v>
      </c>
      <c r="F18" s="22"/>
      <c r="G18" s="126"/>
    </row>
    <row r="19" spans="2:7" x14ac:dyDescent="0.3">
      <c r="B19" s="45"/>
      <c r="C19" s="14"/>
      <c r="D19" s="179"/>
      <c r="E19" s="17" t="s">
        <v>146</v>
      </c>
      <c r="F19" s="22"/>
      <c r="G19" s="126"/>
    </row>
    <row r="20" spans="2:7" x14ac:dyDescent="0.3">
      <c r="B20" s="45"/>
      <c r="C20" s="14"/>
      <c r="D20" s="179"/>
      <c r="E20" s="17" t="s">
        <v>147</v>
      </c>
      <c r="F20" s="22"/>
      <c r="G20" s="126"/>
    </row>
    <row r="21" spans="2:7" ht="28.8" x14ac:dyDescent="0.3">
      <c r="B21" s="45"/>
      <c r="C21" s="14"/>
      <c r="D21" s="179"/>
      <c r="E21" s="17" t="s">
        <v>148</v>
      </c>
      <c r="F21" s="22"/>
      <c r="G21" s="126"/>
    </row>
    <row r="22" spans="2:7" ht="28.8" x14ac:dyDescent="0.3">
      <c r="B22" s="45"/>
      <c r="C22" s="14"/>
      <c r="D22" s="179"/>
      <c r="E22" s="17" t="s">
        <v>149</v>
      </c>
      <c r="F22" s="22"/>
      <c r="G22" s="126"/>
    </row>
    <row r="23" spans="2:7" x14ac:dyDescent="0.3">
      <c r="B23" s="45"/>
      <c r="C23" s="14"/>
      <c r="D23" s="179"/>
      <c r="E23" s="17" t="s">
        <v>150</v>
      </c>
      <c r="F23" s="22"/>
      <c r="G23" s="126"/>
    </row>
    <row r="24" spans="2:7" x14ac:dyDescent="0.3">
      <c r="B24" s="45"/>
      <c r="C24" s="14"/>
      <c r="D24" s="179"/>
      <c r="E24" s="17" t="s">
        <v>151</v>
      </c>
      <c r="F24" s="22"/>
      <c r="G24" s="126"/>
    </row>
    <row r="25" spans="2:7" x14ac:dyDescent="0.3">
      <c r="B25" s="45"/>
      <c r="C25" s="14"/>
      <c r="D25" s="179"/>
      <c r="E25" s="17" t="s">
        <v>152</v>
      </c>
      <c r="F25" s="22"/>
      <c r="G25" s="126"/>
    </row>
    <row r="26" spans="2:7" x14ac:dyDescent="0.3">
      <c r="B26" s="45"/>
      <c r="C26" s="14"/>
      <c r="D26" s="179"/>
      <c r="E26" s="17" t="s">
        <v>153</v>
      </c>
      <c r="F26" s="22"/>
      <c r="G26" s="126"/>
    </row>
    <row r="27" spans="2:7" x14ac:dyDescent="0.3">
      <c r="B27" s="45"/>
      <c r="C27" s="14"/>
      <c r="D27" s="179"/>
      <c r="E27" s="17" t="s">
        <v>154</v>
      </c>
      <c r="F27" s="22"/>
      <c r="G27" s="126"/>
    </row>
    <row r="28" spans="2:7" x14ac:dyDescent="0.3">
      <c r="B28" s="45"/>
      <c r="C28" s="14"/>
      <c r="D28" s="179"/>
      <c r="E28" s="17" t="s">
        <v>155</v>
      </c>
      <c r="F28" s="22"/>
      <c r="G28" s="126"/>
    </row>
    <row r="29" spans="2:7" x14ac:dyDescent="0.3">
      <c r="B29" s="45"/>
      <c r="C29" s="14"/>
      <c r="D29" s="179"/>
      <c r="E29" s="17" t="s">
        <v>156</v>
      </c>
      <c r="F29" s="22"/>
      <c r="G29" s="126"/>
    </row>
    <row r="30" spans="2:7" x14ac:dyDescent="0.3">
      <c r="B30" s="45"/>
      <c r="C30" s="14"/>
      <c r="D30" s="179"/>
      <c r="E30" s="17"/>
      <c r="F30" s="22"/>
      <c r="G30" s="126"/>
    </row>
    <row r="31" spans="2:7" x14ac:dyDescent="0.3">
      <c r="B31" s="45"/>
      <c r="C31" s="14"/>
      <c r="D31" s="179"/>
      <c r="E31" s="88" t="s">
        <v>157</v>
      </c>
      <c r="F31" s="22"/>
      <c r="G31" s="126"/>
    </row>
    <row r="32" spans="2:7" x14ac:dyDescent="0.3">
      <c r="B32" s="45"/>
      <c r="C32" s="14"/>
      <c r="D32" s="179"/>
      <c r="E32" s="17" t="s">
        <v>158</v>
      </c>
      <c r="F32" s="22"/>
      <c r="G32" s="126"/>
    </row>
    <row r="33" spans="2:7" x14ac:dyDescent="0.3">
      <c r="B33" s="45"/>
      <c r="C33" s="14"/>
      <c r="D33" s="179"/>
      <c r="E33" s="17" t="s">
        <v>159</v>
      </c>
      <c r="F33" s="22"/>
      <c r="G33" s="126"/>
    </row>
    <row r="34" spans="2:7" ht="28.8" x14ac:dyDescent="0.3">
      <c r="B34" s="45"/>
      <c r="C34" s="14"/>
      <c r="D34" s="179"/>
      <c r="E34" s="17" t="s">
        <v>160</v>
      </c>
      <c r="F34" s="22"/>
      <c r="G34" s="126"/>
    </row>
    <row r="35" spans="2:7" ht="28.8" x14ac:dyDescent="0.3">
      <c r="B35" s="45"/>
      <c r="C35" s="14"/>
      <c r="D35" s="179"/>
      <c r="E35" s="17" t="s">
        <v>161</v>
      </c>
      <c r="F35" s="22"/>
      <c r="G35" s="126"/>
    </row>
    <row r="36" spans="2:7" x14ac:dyDescent="0.3">
      <c r="B36" s="45"/>
      <c r="C36" s="14"/>
      <c r="D36" s="179"/>
      <c r="E36" s="17" t="s">
        <v>162</v>
      </c>
      <c r="F36" s="22"/>
      <c r="G36" s="126"/>
    </row>
    <row r="37" spans="2:7" x14ac:dyDescent="0.3">
      <c r="B37" s="45"/>
      <c r="C37" s="14"/>
      <c r="D37" s="179"/>
      <c r="E37" s="17" t="s">
        <v>163</v>
      </c>
      <c r="F37" s="22"/>
      <c r="G37" s="126"/>
    </row>
    <row r="38" spans="2:7" x14ac:dyDescent="0.3">
      <c r="B38" s="45"/>
      <c r="C38" s="14"/>
      <c r="D38" s="179"/>
      <c r="E38" s="17" t="s">
        <v>164</v>
      </c>
      <c r="F38" s="22"/>
      <c r="G38" s="126"/>
    </row>
    <row r="39" spans="2:7" ht="28.8" x14ac:dyDescent="0.3">
      <c r="B39" s="45"/>
      <c r="C39" s="14"/>
      <c r="D39" s="179"/>
      <c r="E39" s="17" t="s">
        <v>165</v>
      </c>
      <c r="F39" s="22"/>
      <c r="G39" s="126"/>
    </row>
    <row r="40" spans="2:7" x14ac:dyDescent="0.3">
      <c r="B40" s="45"/>
      <c r="C40" s="14"/>
      <c r="D40" s="179"/>
      <c r="E40" s="17" t="s">
        <v>166</v>
      </c>
      <c r="F40" s="22"/>
      <c r="G40" s="126"/>
    </row>
    <row r="41" spans="2:7" x14ac:dyDescent="0.3">
      <c r="B41" s="45"/>
      <c r="C41" s="14"/>
      <c r="D41" s="179"/>
      <c r="E41" s="17" t="s">
        <v>167</v>
      </c>
      <c r="F41" s="22"/>
      <c r="G41" s="126"/>
    </row>
    <row r="42" spans="2:7" x14ac:dyDescent="0.3">
      <c r="B42" s="45"/>
      <c r="C42" s="14"/>
      <c r="D42" s="179"/>
      <c r="E42" s="17" t="s">
        <v>168</v>
      </c>
      <c r="F42" s="22"/>
      <c r="G42" s="126"/>
    </row>
    <row r="43" spans="2:7" x14ac:dyDescent="0.3">
      <c r="B43" s="45"/>
      <c r="C43" s="14"/>
      <c r="D43" s="179"/>
      <c r="E43" s="17" t="s">
        <v>169</v>
      </c>
      <c r="F43" s="22"/>
      <c r="G43" s="126"/>
    </row>
    <row r="44" spans="2:7" x14ac:dyDescent="0.3">
      <c r="B44" s="45"/>
      <c r="C44" s="14"/>
      <c r="D44" s="179"/>
      <c r="E44" s="17"/>
      <c r="F44" s="22"/>
      <c r="G44" s="126"/>
    </row>
    <row r="45" spans="2:7" x14ac:dyDescent="0.3">
      <c r="B45" s="44">
        <v>2</v>
      </c>
      <c r="C45" s="12" t="s">
        <v>33</v>
      </c>
      <c r="D45" s="181"/>
      <c r="E45" s="17"/>
      <c r="F45" s="22">
        <v>1</v>
      </c>
      <c r="G45" s="126" t="s">
        <v>30</v>
      </c>
    </row>
    <row r="46" spans="2:7" x14ac:dyDescent="0.3">
      <c r="B46" s="44"/>
      <c r="C46" s="12"/>
      <c r="D46" s="182" t="s">
        <v>18</v>
      </c>
      <c r="E46" s="17" t="s">
        <v>170</v>
      </c>
      <c r="F46" s="22"/>
      <c r="G46" s="126"/>
    </row>
    <row r="47" spans="2:7" x14ac:dyDescent="0.3">
      <c r="B47" s="44"/>
      <c r="C47" s="12"/>
      <c r="D47" s="182" t="s">
        <v>18</v>
      </c>
      <c r="E47" s="17" t="s">
        <v>171</v>
      </c>
      <c r="F47" s="22"/>
      <c r="G47" s="126"/>
    </row>
    <row r="48" spans="2:7" x14ac:dyDescent="0.3">
      <c r="B48" s="44"/>
      <c r="C48" s="12"/>
      <c r="D48" s="182" t="s">
        <v>18</v>
      </c>
      <c r="E48" s="17" t="s">
        <v>172</v>
      </c>
      <c r="F48" s="22"/>
      <c r="G48" s="126"/>
    </row>
    <row r="49" spans="2:7" x14ac:dyDescent="0.3">
      <c r="B49" s="44"/>
      <c r="C49" s="12"/>
      <c r="D49" s="182" t="s">
        <v>18</v>
      </c>
      <c r="E49" s="17" t="s">
        <v>173</v>
      </c>
      <c r="F49" s="22"/>
      <c r="G49" s="126"/>
    </row>
    <row r="50" spans="2:7" x14ac:dyDescent="0.3">
      <c r="B50" s="44"/>
      <c r="C50" s="12"/>
      <c r="D50" s="182" t="s">
        <v>18</v>
      </c>
      <c r="E50" s="17" t="s">
        <v>174</v>
      </c>
      <c r="F50" s="22"/>
      <c r="G50" s="126"/>
    </row>
    <row r="51" spans="2:7" x14ac:dyDescent="0.3">
      <c r="B51" s="44"/>
      <c r="C51" s="12"/>
      <c r="D51" s="182" t="s">
        <v>18</v>
      </c>
      <c r="E51" s="17" t="s">
        <v>175</v>
      </c>
      <c r="F51" s="22"/>
      <c r="G51" s="126"/>
    </row>
    <row r="52" spans="2:7" x14ac:dyDescent="0.3">
      <c r="B52" s="44"/>
      <c r="C52" s="12"/>
      <c r="D52" s="182" t="s">
        <v>18</v>
      </c>
      <c r="E52" s="17" t="s">
        <v>176</v>
      </c>
      <c r="F52" s="22"/>
      <c r="G52" s="126"/>
    </row>
    <row r="53" spans="2:7" x14ac:dyDescent="0.3">
      <c r="B53" s="44"/>
      <c r="C53" s="12"/>
      <c r="D53" s="182" t="s">
        <v>18</v>
      </c>
      <c r="E53" s="17" t="s">
        <v>177</v>
      </c>
      <c r="F53" s="22"/>
      <c r="G53" s="126"/>
    </row>
    <row r="54" spans="2:7" x14ac:dyDescent="0.3">
      <c r="B54" s="44"/>
      <c r="C54" s="12"/>
      <c r="D54" s="182" t="s">
        <v>18</v>
      </c>
      <c r="E54" s="17" t="s">
        <v>178</v>
      </c>
      <c r="F54" s="22"/>
      <c r="G54" s="126"/>
    </row>
    <row r="55" spans="2:7" x14ac:dyDescent="0.3">
      <c r="B55" s="44"/>
      <c r="C55" s="12"/>
      <c r="D55" s="182" t="s">
        <v>18</v>
      </c>
      <c r="E55" s="17" t="s">
        <v>179</v>
      </c>
      <c r="F55" s="22"/>
      <c r="G55" s="126"/>
    </row>
    <row r="56" spans="2:7" x14ac:dyDescent="0.3">
      <c r="B56" s="44"/>
      <c r="C56" s="12"/>
      <c r="D56" s="182" t="s">
        <v>18</v>
      </c>
      <c r="E56" s="17" t="s">
        <v>180</v>
      </c>
      <c r="F56" s="22"/>
      <c r="G56" s="126"/>
    </row>
    <row r="57" spans="2:7" x14ac:dyDescent="0.3">
      <c r="B57" s="44"/>
      <c r="C57" s="12"/>
      <c r="D57" s="182" t="s">
        <v>18</v>
      </c>
      <c r="E57" s="17" t="s">
        <v>181</v>
      </c>
      <c r="F57" s="22"/>
      <c r="G57" s="126"/>
    </row>
    <row r="58" spans="2:7" x14ac:dyDescent="0.3">
      <c r="B58" s="45"/>
      <c r="C58" s="14"/>
      <c r="D58" s="183"/>
      <c r="E58" s="17"/>
      <c r="F58" s="22"/>
      <c r="G58" s="126"/>
    </row>
    <row r="59" spans="2:7" x14ac:dyDescent="0.3">
      <c r="B59" s="45"/>
      <c r="C59" s="19" t="s">
        <v>10</v>
      </c>
      <c r="D59" s="183"/>
      <c r="E59" s="220"/>
      <c r="F59" s="22"/>
      <c r="G59" s="126"/>
    </row>
    <row r="60" spans="2:7" x14ac:dyDescent="0.3">
      <c r="B60" s="44">
        <v>3</v>
      </c>
      <c r="C60" s="12" t="s">
        <v>8</v>
      </c>
      <c r="D60" s="178"/>
      <c r="E60" s="220"/>
      <c r="F60" s="22">
        <v>1</v>
      </c>
      <c r="G60" s="126" t="s">
        <v>30</v>
      </c>
    </row>
    <row r="61" spans="2:7" x14ac:dyDescent="0.3">
      <c r="B61" s="44"/>
      <c r="C61" s="12"/>
      <c r="D61" s="182" t="s">
        <v>18</v>
      </c>
      <c r="E61" s="90" t="s">
        <v>182</v>
      </c>
      <c r="F61" s="22"/>
      <c r="G61" s="126"/>
    </row>
    <row r="62" spans="2:7" x14ac:dyDescent="0.3">
      <c r="B62" s="44"/>
      <c r="C62" s="12"/>
      <c r="D62" s="182" t="s">
        <v>18</v>
      </c>
      <c r="E62" s="90" t="s">
        <v>183</v>
      </c>
      <c r="F62" s="22"/>
      <c r="G62" s="126"/>
    </row>
    <row r="63" spans="2:7" x14ac:dyDescent="0.3">
      <c r="B63" s="45"/>
      <c r="C63" s="14"/>
      <c r="D63" s="184" t="s">
        <v>18</v>
      </c>
      <c r="E63" s="90" t="s">
        <v>184</v>
      </c>
      <c r="F63" s="22"/>
      <c r="G63" s="126"/>
    </row>
    <row r="64" spans="2:7" x14ac:dyDescent="0.3">
      <c r="B64" s="45"/>
      <c r="C64" s="14"/>
      <c r="D64" s="183"/>
      <c r="E64" s="220"/>
      <c r="F64" s="22"/>
      <c r="G64" s="126"/>
    </row>
    <row r="65" spans="2:7" x14ac:dyDescent="0.3">
      <c r="B65" s="44">
        <v>4</v>
      </c>
      <c r="C65" s="12" t="s">
        <v>11</v>
      </c>
      <c r="D65" s="178"/>
      <c r="E65" s="222"/>
      <c r="F65" s="22">
        <v>1</v>
      </c>
      <c r="G65" s="126" t="s">
        <v>30</v>
      </c>
    </row>
    <row r="66" spans="2:7" ht="43.2" x14ac:dyDescent="0.3">
      <c r="B66" s="45"/>
      <c r="C66" s="14"/>
      <c r="D66" s="183"/>
      <c r="E66" s="229" t="s">
        <v>185</v>
      </c>
      <c r="F66" s="22"/>
      <c r="G66" s="126"/>
    </row>
    <row r="67" spans="2:7" x14ac:dyDescent="0.3">
      <c r="B67" s="45"/>
      <c r="C67" s="14"/>
      <c r="D67" s="183"/>
      <c r="E67" s="229" t="s">
        <v>186</v>
      </c>
      <c r="F67" s="22"/>
      <c r="G67" s="126"/>
    </row>
    <row r="68" spans="2:7" x14ac:dyDescent="0.3">
      <c r="B68" s="45"/>
      <c r="C68" s="14"/>
      <c r="D68" s="183"/>
      <c r="E68" s="90" t="s">
        <v>187</v>
      </c>
      <c r="F68" s="22"/>
      <c r="G68" s="126"/>
    </row>
    <row r="69" spans="2:7" x14ac:dyDescent="0.3">
      <c r="B69" s="45"/>
      <c r="C69" s="14"/>
      <c r="D69" s="183"/>
      <c r="E69" s="90" t="s">
        <v>188</v>
      </c>
      <c r="F69" s="22"/>
      <c r="G69" s="126"/>
    </row>
    <row r="70" spans="2:7" ht="43.2" x14ac:dyDescent="0.3">
      <c r="B70" s="45"/>
      <c r="C70" s="14"/>
      <c r="D70" s="183"/>
      <c r="E70" s="90" t="s">
        <v>189</v>
      </c>
      <c r="F70" s="22"/>
      <c r="G70" s="126"/>
    </row>
    <row r="71" spans="2:7" ht="43.2" x14ac:dyDescent="0.3">
      <c r="B71" s="45"/>
      <c r="C71" s="14"/>
      <c r="D71" s="183"/>
      <c r="E71" s="90" t="s">
        <v>190</v>
      </c>
      <c r="F71" s="22"/>
      <c r="G71" s="126"/>
    </row>
    <row r="72" spans="2:7" ht="43.2" x14ac:dyDescent="0.3">
      <c r="B72" s="45"/>
      <c r="C72" s="14"/>
      <c r="D72" s="183"/>
      <c r="E72" s="90" t="s">
        <v>191</v>
      </c>
      <c r="F72" s="22"/>
      <c r="G72" s="126"/>
    </row>
    <row r="73" spans="2:7" ht="43.2" x14ac:dyDescent="0.3">
      <c r="B73" s="45"/>
      <c r="C73" s="14"/>
      <c r="D73" s="183"/>
      <c r="E73" s="90" t="s">
        <v>192</v>
      </c>
      <c r="F73" s="22"/>
      <c r="G73" s="126"/>
    </row>
    <row r="74" spans="2:7" ht="28.8" x14ac:dyDescent="0.3">
      <c r="B74" s="45"/>
      <c r="C74" s="14"/>
      <c r="D74" s="183"/>
      <c r="E74" s="90" t="s">
        <v>193</v>
      </c>
      <c r="F74" s="22"/>
      <c r="G74" s="126"/>
    </row>
    <row r="75" spans="2:7" ht="28.8" x14ac:dyDescent="0.3">
      <c r="B75" s="45"/>
      <c r="C75" s="14"/>
      <c r="D75" s="183"/>
      <c r="E75" s="90" t="s">
        <v>194</v>
      </c>
      <c r="F75" s="22"/>
      <c r="G75" s="126"/>
    </row>
    <row r="76" spans="2:7" x14ac:dyDescent="0.3">
      <c r="B76" s="45"/>
      <c r="C76" s="14"/>
      <c r="D76" s="183"/>
      <c r="E76" s="90" t="s">
        <v>195</v>
      </c>
      <c r="F76" s="22"/>
      <c r="G76" s="126"/>
    </row>
    <row r="77" spans="2:7" x14ac:dyDescent="0.3">
      <c r="B77" s="45"/>
      <c r="C77" s="14"/>
      <c r="D77" s="183"/>
      <c r="E77" s="90" t="s">
        <v>196</v>
      </c>
      <c r="F77" s="22"/>
      <c r="G77" s="126"/>
    </row>
    <row r="78" spans="2:7" ht="28.8" x14ac:dyDescent="0.3">
      <c r="B78" s="45"/>
      <c r="C78" s="14"/>
      <c r="D78" s="183"/>
      <c r="E78" s="90" t="s">
        <v>197</v>
      </c>
      <c r="F78" s="22"/>
      <c r="G78" s="126"/>
    </row>
    <row r="79" spans="2:7" x14ac:dyDescent="0.3">
      <c r="B79" s="45"/>
      <c r="C79" s="14"/>
      <c r="D79" s="183"/>
      <c r="E79" s="90" t="s">
        <v>198</v>
      </c>
      <c r="F79" s="22"/>
      <c r="G79" s="126"/>
    </row>
    <row r="80" spans="2:7" ht="28.8" x14ac:dyDescent="0.3">
      <c r="B80" s="45"/>
      <c r="C80" s="14"/>
      <c r="D80" s="183"/>
      <c r="E80" s="90" t="s">
        <v>199</v>
      </c>
      <c r="F80" s="22"/>
      <c r="G80" s="126"/>
    </row>
    <row r="81" spans="2:7" ht="28.8" x14ac:dyDescent="0.3">
      <c r="B81" s="45"/>
      <c r="C81" s="14"/>
      <c r="D81" s="183"/>
      <c r="E81" s="90" t="s">
        <v>200</v>
      </c>
      <c r="F81" s="22"/>
      <c r="G81" s="126"/>
    </row>
    <row r="82" spans="2:7" ht="28.8" x14ac:dyDescent="0.3">
      <c r="B82" s="45"/>
      <c r="C82" s="14"/>
      <c r="D82" s="183"/>
      <c r="E82" s="90" t="s">
        <v>201</v>
      </c>
      <c r="F82" s="22"/>
      <c r="G82" s="126"/>
    </row>
    <row r="83" spans="2:7" ht="28.8" x14ac:dyDescent="0.3">
      <c r="B83" s="45"/>
      <c r="C83" s="14"/>
      <c r="D83" s="183"/>
      <c r="E83" s="90" t="s">
        <v>202</v>
      </c>
      <c r="F83" s="22"/>
      <c r="G83" s="126"/>
    </row>
    <row r="84" spans="2:7" ht="28.8" x14ac:dyDescent="0.3">
      <c r="B84" s="45"/>
      <c r="C84" s="14"/>
      <c r="D84" s="183"/>
      <c r="E84" s="90" t="s">
        <v>203</v>
      </c>
      <c r="F84" s="22"/>
      <c r="G84" s="126"/>
    </row>
    <row r="85" spans="2:7" x14ac:dyDescent="0.3">
      <c r="B85" s="45"/>
      <c r="C85" s="14"/>
      <c r="D85" s="183"/>
      <c r="E85" s="90" t="s">
        <v>204</v>
      </c>
      <c r="F85" s="22"/>
      <c r="G85" s="126"/>
    </row>
    <row r="86" spans="2:7" ht="28.8" x14ac:dyDescent="0.3">
      <c r="B86" s="45"/>
      <c r="C86" s="14"/>
      <c r="D86" s="183"/>
      <c r="E86" s="90" t="s">
        <v>205</v>
      </c>
      <c r="F86" s="22"/>
      <c r="G86" s="126"/>
    </row>
    <row r="87" spans="2:7" ht="28.8" x14ac:dyDescent="0.3">
      <c r="B87" s="45"/>
      <c r="C87" s="14"/>
      <c r="D87" s="183"/>
      <c r="E87" s="90" t="s">
        <v>206</v>
      </c>
      <c r="F87" s="22"/>
      <c r="G87" s="126"/>
    </row>
    <row r="88" spans="2:7" ht="28.8" x14ac:dyDescent="0.3">
      <c r="B88" s="45"/>
      <c r="C88" s="14"/>
      <c r="D88" s="183"/>
      <c r="E88" s="90" t="s">
        <v>207</v>
      </c>
      <c r="F88" s="22"/>
      <c r="G88" s="126"/>
    </row>
    <row r="89" spans="2:7" x14ac:dyDescent="0.3">
      <c r="B89" s="45"/>
      <c r="C89" s="14"/>
      <c r="D89" s="183"/>
      <c r="E89" s="90" t="s">
        <v>208</v>
      </c>
      <c r="F89" s="22"/>
      <c r="G89" s="126"/>
    </row>
    <row r="90" spans="2:7" x14ac:dyDescent="0.3">
      <c r="B90" s="45"/>
      <c r="C90" s="14"/>
      <c r="D90" s="183"/>
      <c r="E90" s="90" t="s">
        <v>209</v>
      </c>
      <c r="F90" s="22"/>
      <c r="G90" s="126"/>
    </row>
    <row r="91" spans="2:7" ht="28.8" x14ac:dyDescent="0.3">
      <c r="B91" s="45"/>
      <c r="C91" s="14"/>
      <c r="D91" s="183"/>
      <c r="E91" s="90" t="s">
        <v>210</v>
      </c>
      <c r="F91" s="22"/>
      <c r="G91" s="126"/>
    </row>
    <row r="92" spans="2:7" x14ac:dyDescent="0.3">
      <c r="B92" s="45"/>
      <c r="C92" s="14"/>
      <c r="D92" s="183"/>
      <c r="E92" s="90" t="s">
        <v>211</v>
      </c>
      <c r="F92" s="22"/>
      <c r="G92" s="126"/>
    </row>
    <row r="93" spans="2:7" x14ac:dyDescent="0.3">
      <c r="B93" s="45"/>
      <c r="C93" s="14"/>
      <c r="D93" s="183"/>
      <c r="E93" s="90" t="s">
        <v>212</v>
      </c>
      <c r="F93" s="22"/>
      <c r="G93" s="126"/>
    </row>
    <row r="94" spans="2:7" ht="28.8" x14ac:dyDescent="0.3">
      <c r="B94" s="45"/>
      <c r="C94" s="14"/>
      <c r="D94" s="183"/>
      <c r="E94" s="90" t="s">
        <v>213</v>
      </c>
      <c r="F94" s="22"/>
      <c r="G94" s="126"/>
    </row>
    <row r="95" spans="2:7" ht="28.8" x14ac:dyDescent="0.3">
      <c r="B95" s="45"/>
      <c r="C95" s="14"/>
      <c r="D95" s="183"/>
      <c r="E95" s="90" t="s">
        <v>214</v>
      </c>
      <c r="F95" s="22"/>
      <c r="G95" s="126"/>
    </row>
    <row r="96" spans="2:7" x14ac:dyDescent="0.3">
      <c r="B96" s="45"/>
      <c r="C96" s="14"/>
      <c r="D96" s="183"/>
      <c r="E96" s="90" t="s">
        <v>215</v>
      </c>
      <c r="F96" s="22"/>
      <c r="G96" s="126"/>
    </row>
    <row r="97" spans="2:7" ht="43.2" x14ac:dyDescent="0.3">
      <c r="B97" s="45"/>
      <c r="C97" s="14"/>
      <c r="D97" s="183"/>
      <c r="E97" s="90" t="s">
        <v>216</v>
      </c>
      <c r="F97" s="22"/>
      <c r="G97" s="126"/>
    </row>
    <row r="98" spans="2:7" x14ac:dyDescent="0.3">
      <c r="B98" s="45"/>
      <c r="C98" s="14"/>
      <c r="D98" s="183"/>
      <c r="E98" s="90" t="s">
        <v>217</v>
      </c>
      <c r="F98" s="22"/>
      <c r="G98" s="126"/>
    </row>
    <row r="99" spans="2:7" x14ac:dyDescent="0.3">
      <c r="B99" s="45"/>
      <c r="C99" s="14"/>
      <c r="D99" s="183"/>
      <c r="E99" s="90" t="s">
        <v>218</v>
      </c>
      <c r="F99" s="22"/>
      <c r="G99" s="126"/>
    </row>
    <row r="100" spans="2:7" x14ac:dyDescent="0.3">
      <c r="B100" s="45"/>
      <c r="C100" s="14"/>
      <c r="D100" s="183"/>
      <c r="E100" s="90" t="s">
        <v>219</v>
      </c>
      <c r="F100" s="22"/>
      <c r="G100" s="126"/>
    </row>
    <row r="101" spans="2:7" x14ac:dyDescent="0.3">
      <c r="B101" s="45"/>
      <c r="C101" s="14"/>
      <c r="D101" s="183"/>
      <c r="E101" s="90" t="s">
        <v>220</v>
      </c>
      <c r="F101" s="22"/>
      <c r="G101" s="126"/>
    </row>
    <row r="102" spans="2:7" ht="28.8" x14ac:dyDescent="0.3">
      <c r="B102" s="45"/>
      <c r="C102" s="14"/>
      <c r="D102" s="183"/>
      <c r="E102" s="90" t="s">
        <v>221</v>
      </c>
      <c r="F102" s="22"/>
      <c r="G102" s="126"/>
    </row>
    <row r="103" spans="2:7" ht="28.8" x14ac:dyDescent="0.3">
      <c r="B103" s="45"/>
      <c r="C103" s="14"/>
      <c r="D103" s="183"/>
      <c r="E103" s="90" t="s">
        <v>222</v>
      </c>
      <c r="F103" s="22"/>
      <c r="G103" s="126"/>
    </row>
    <row r="104" spans="2:7" ht="28.8" x14ac:dyDescent="0.3">
      <c r="B104" s="45"/>
      <c r="C104" s="14"/>
      <c r="D104" s="183"/>
      <c r="E104" s="90" t="s">
        <v>223</v>
      </c>
      <c r="F104" s="22"/>
      <c r="G104" s="126"/>
    </row>
    <row r="105" spans="2:7" ht="46.95" customHeight="1" x14ac:dyDescent="0.3">
      <c r="B105" s="45"/>
      <c r="C105" s="14"/>
      <c r="D105" s="183"/>
      <c r="E105" s="90" t="s">
        <v>224</v>
      </c>
      <c r="F105" s="22"/>
      <c r="G105" s="126"/>
    </row>
    <row r="106" spans="2:7" ht="14.4" customHeight="1" x14ac:dyDescent="0.3">
      <c r="B106" s="45"/>
      <c r="C106" s="14"/>
      <c r="D106" s="183"/>
      <c r="E106" s="90"/>
      <c r="F106" s="22"/>
      <c r="G106" s="126"/>
    </row>
    <row r="107" spans="2:7" x14ac:dyDescent="0.3">
      <c r="B107" s="44">
        <v>5</v>
      </c>
      <c r="C107" s="12" t="s">
        <v>57</v>
      </c>
      <c r="D107" s="178"/>
      <c r="E107" s="222"/>
      <c r="F107" s="22">
        <v>7</v>
      </c>
      <c r="G107" s="126" t="s">
        <v>30</v>
      </c>
    </row>
    <row r="108" spans="2:7" ht="100.8" x14ac:dyDescent="0.3">
      <c r="B108" s="45"/>
      <c r="C108" s="14"/>
      <c r="D108" s="183"/>
      <c r="E108" s="90" t="s">
        <v>225</v>
      </c>
      <c r="F108" s="22"/>
      <c r="G108" s="126"/>
    </row>
    <row r="109" spans="2:7" x14ac:dyDescent="0.3">
      <c r="B109" s="45"/>
      <c r="C109" s="14"/>
      <c r="D109" s="183"/>
      <c r="E109" s="220"/>
      <c r="F109" s="22"/>
      <c r="G109" s="126"/>
    </row>
    <row r="110" spans="2:7" x14ac:dyDescent="0.3">
      <c r="B110" s="44">
        <v>6</v>
      </c>
      <c r="C110" s="12" t="s">
        <v>108</v>
      </c>
      <c r="D110" s="178"/>
      <c r="E110" s="222"/>
      <c r="F110" s="22">
        <v>1</v>
      </c>
      <c r="G110" s="126" t="s">
        <v>30</v>
      </c>
    </row>
    <row r="111" spans="2:7" x14ac:dyDescent="0.3">
      <c r="B111" s="44"/>
      <c r="C111" s="12"/>
      <c r="D111" s="184" t="s">
        <v>18</v>
      </c>
      <c r="E111" s="230" t="s">
        <v>226</v>
      </c>
      <c r="F111" s="22"/>
      <c r="G111" s="126"/>
    </row>
    <row r="112" spans="2:7" x14ac:dyDescent="0.3">
      <c r="B112" s="44"/>
      <c r="C112" s="12"/>
      <c r="D112" s="184" t="s">
        <v>18</v>
      </c>
      <c r="E112" s="231" t="s">
        <v>227</v>
      </c>
      <c r="F112" s="22"/>
      <c r="G112" s="126"/>
    </row>
    <row r="113" spans="2:7" ht="28.8" x14ac:dyDescent="0.3">
      <c r="B113" s="44"/>
      <c r="C113" s="12"/>
      <c r="D113" s="184" t="s">
        <v>18</v>
      </c>
      <c r="E113" s="231" t="s">
        <v>228</v>
      </c>
      <c r="F113" s="22"/>
      <c r="G113" s="126"/>
    </row>
    <row r="114" spans="2:7" ht="28.8" x14ac:dyDescent="0.3">
      <c r="B114" s="44"/>
      <c r="C114" s="12"/>
      <c r="D114" s="184" t="s">
        <v>18</v>
      </c>
      <c r="E114" s="231" t="s">
        <v>229</v>
      </c>
      <c r="F114" s="22"/>
      <c r="G114" s="126"/>
    </row>
    <row r="115" spans="2:7" x14ac:dyDescent="0.3">
      <c r="B115" s="44"/>
      <c r="C115" s="12"/>
      <c r="D115" s="184" t="s">
        <v>18</v>
      </c>
      <c r="E115" s="231" t="s">
        <v>230</v>
      </c>
      <c r="F115" s="22"/>
      <c r="G115" s="126"/>
    </row>
    <row r="116" spans="2:7" ht="28.8" x14ac:dyDescent="0.3">
      <c r="B116" s="44"/>
      <c r="C116" s="12"/>
      <c r="D116" s="184" t="s">
        <v>18</v>
      </c>
      <c r="E116" s="230" t="s">
        <v>231</v>
      </c>
      <c r="F116" s="22"/>
      <c r="G116" s="126"/>
    </row>
    <row r="117" spans="2:7" ht="28.8" x14ac:dyDescent="0.3">
      <c r="B117" s="44"/>
      <c r="C117" s="12"/>
      <c r="D117" s="184" t="s">
        <v>18</v>
      </c>
      <c r="E117" s="230" t="s">
        <v>232</v>
      </c>
      <c r="F117" s="22"/>
      <c r="G117" s="126"/>
    </row>
    <row r="118" spans="2:7" ht="28.8" x14ac:dyDescent="0.3">
      <c r="B118" s="44"/>
      <c r="C118" s="12"/>
      <c r="D118" s="184" t="s">
        <v>18</v>
      </c>
      <c r="E118" s="230" t="s">
        <v>233</v>
      </c>
      <c r="F118" s="22"/>
      <c r="G118" s="126"/>
    </row>
    <row r="119" spans="2:7" ht="28.8" x14ac:dyDescent="0.3">
      <c r="B119" s="44"/>
      <c r="C119" s="12"/>
      <c r="D119" s="184" t="s">
        <v>18</v>
      </c>
      <c r="E119" s="230" t="s">
        <v>234</v>
      </c>
      <c r="F119" s="22"/>
      <c r="G119" s="126"/>
    </row>
    <row r="120" spans="2:7" x14ac:dyDescent="0.3">
      <c r="B120" s="44"/>
      <c r="C120" s="12"/>
      <c r="D120" s="184" t="s">
        <v>18</v>
      </c>
      <c r="E120" s="230" t="s">
        <v>235</v>
      </c>
      <c r="F120" s="22"/>
      <c r="G120" s="126"/>
    </row>
    <row r="121" spans="2:7" x14ac:dyDescent="0.3">
      <c r="B121" s="44"/>
      <c r="C121" s="12"/>
      <c r="D121" s="184" t="s">
        <v>18</v>
      </c>
      <c r="E121" s="230" t="s">
        <v>236</v>
      </c>
      <c r="F121" s="22"/>
      <c r="G121" s="126"/>
    </row>
    <row r="122" spans="2:7" x14ac:dyDescent="0.3">
      <c r="B122" s="44"/>
      <c r="C122" s="12"/>
      <c r="D122" s="184" t="s">
        <v>18</v>
      </c>
      <c r="E122" s="230" t="s">
        <v>237</v>
      </c>
      <c r="F122" s="22"/>
      <c r="G122" s="126"/>
    </row>
    <row r="123" spans="2:7" ht="28.8" x14ac:dyDescent="0.3">
      <c r="B123" s="44"/>
      <c r="C123" s="12"/>
      <c r="D123" s="184" t="s">
        <v>18</v>
      </c>
      <c r="E123" s="16" t="s">
        <v>238</v>
      </c>
      <c r="F123" s="22"/>
      <c r="G123" s="126"/>
    </row>
    <row r="124" spans="2:7" x14ac:dyDescent="0.3">
      <c r="B124" s="45"/>
      <c r="C124" s="14"/>
      <c r="D124" s="183"/>
      <c r="E124" s="220"/>
      <c r="F124" s="22"/>
      <c r="G124" s="126"/>
    </row>
    <row r="125" spans="2:7" x14ac:dyDescent="0.3">
      <c r="B125" s="44">
        <v>7</v>
      </c>
      <c r="C125" s="12" t="s">
        <v>12</v>
      </c>
      <c r="D125" s="178"/>
      <c r="E125" s="222"/>
      <c r="F125" s="22">
        <v>1</v>
      </c>
      <c r="G125" s="126" t="s">
        <v>30</v>
      </c>
    </row>
    <row r="126" spans="2:7" x14ac:dyDescent="0.3">
      <c r="B126" s="44"/>
      <c r="C126" s="12"/>
      <c r="D126" s="184" t="s">
        <v>18</v>
      </c>
      <c r="E126" s="226" t="s">
        <v>239</v>
      </c>
      <c r="F126" s="22"/>
      <c r="G126" s="126"/>
    </row>
    <row r="127" spans="2:7" x14ac:dyDescent="0.3">
      <c r="B127" s="44"/>
      <c r="C127" s="12"/>
      <c r="D127" s="184" t="s">
        <v>18</v>
      </c>
      <c r="E127" s="226" t="s">
        <v>240</v>
      </c>
      <c r="F127" s="22"/>
      <c r="G127" s="126"/>
    </row>
    <row r="128" spans="2:7" x14ac:dyDescent="0.3">
      <c r="B128" s="44"/>
      <c r="C128" s="12"/>
      <c r="D128" s="184" t="s">
        <v>18</v>
      </c>
      <c r="E128" s="226" t="s">
        <v>241</v>
      </c>
      <c r="F128" s="22"/>
      <c r="G128" s="126"/>
    </row>
    <row r="129" spans="2:7" x14ac:dyDescent="0.3">
      <c r="B129" s="44"/>
      <c r="C129" s="12"/>
      <c r="D129" s="184" t="s">
        <v>18</v>
      </c>
      <c r="E129" s="226" t="s">
        <v>242</v>
      </c>
      <c r="F129" s="22"/>
      <c r="G129" s="126"/>
    </row>
    <row r="130" spans="2:7" x14ac:dyDescent="0.3">
      <c r="B130" s="44"/>
      <c r="C130" s="12"/>
      <c r="D130" s="184" t="s">
        <v>18</v>
      </c>
      <c r="E130" s="226" t="s">
        <v>230</v>
      </c>
      <c r="F130" s="22"/>
      <c r="G130" s="126"/>
    </row>
    <row r="131" spans="2:7" x14ac:dyDescent="0.3">
      <c r="B131" s="44"/>
      <c r="C131" s="12"/>
      <c r="D131" s="184" t="s">
        <v>18</v>
      </c>
      <c r="E131" s="21" t="s">
        <v>243</v>
      </c>
      <c r="F131" s="22"/>
      <c r="G131" s="126"/>
    </row>
    <row r="132" spans="2:7" x14ac:dyDescent="0.3">
      <c r="B132" s="45"/>
      <c r="C132" s="14"/>
      <c r="D132" s="183"/>
      <c r="E132" s="21"/>
      <c r="F132" s="22"/>
      <c r="G132" s="126"/>
    </row>
    <row r="133" spans="2:7" x14ac:dyDescent="0.3">
      <c r="B133" s="44">
        <v>8</v>
      </c>
      <c r="C133" s="12" t="s">
        <v>58</v>
      </c>
      <c r="D133" s="178"/>
      <c r="E133" s="24"/>
      <c r="F133" s="23">
        <v>1</v>
      </c>
      <c r="G133" s="165" t="s">
        <v>30</v>
      </c>
    </row>
    <row r="134" spans="2:7" x14ac:dyDescent="0.3">
      <c r="B134" s="45"/>
      <c r="C134" s="14"/>
      <c r="D134" s="183"/>
      <c r="E134" s="16" t="s">
        <v>244</v>
      </c>
      <c r="F134" s="22"/>
      <c r="G134" s="126"/>
    </row>
    <row r="135" spans="2:7" x14ac:dyDescent="0.3">
      <c r="B135" s="45"/>
      <c r="C135" s="14"/>
      <c r="D135" s="183"/>
      <c r="E135" s="16" t="s">
        <v>245</v>
      </c>
      <c r="F135" s="22"/>
      <c r="G135" s="126"/>
    </row>
    <row r="136" spans="2:7" x14ac:dyDescent="0.3">
      <c r="B136" s="45"/>
      <c r="C136" s="14"/>
      <c r="D136" s="183"/>
      <c r="E136" s="16" t="s">
        <v>246</v>
      </c>
      <c r="F136" s="22"/>
      <c r="G136" s="126"/>
    </row>
    <row r="137" spans="2:7" x14ac:dyDescent="0.3">
      <c r="B137" s="45"/>
      <c r="C137" s="14"/>
      <c r="D137" s="183"/>
      <c r="E137" s="16" t="s">
        <v>247</v>
      </c>
      <c r="F137" s="22"/>
      <c r="G137" s="126"/>
    </row>
    <row r="138" spans="2:7" x14ac:dyDescent="0.3">
      <c r="B138" s="45"/>
      <c r="C138" s="14"/>
      <c r="D138" s="183"/>
      <c r="E138" s="16" t="s">
        <v>248</v>
      </c>
      <c r="F138" s="22"/>
      <c r="G138" s="126"/>
    </row>
    <row r="139" spans="2:7" x14ac:dyDescent="0.3">
      <c r="B139" s="45"/>
      <c r="C139" s="14"/>
      <c r="D139" s="183"/>
      <c r="E139" s="16" t="s">
        <v>249</v>
      </c>
      <c r="F139" s="22"/>
      <c r="G139" s="126"/>
    </row>
    <row r="140" spans="2:7" x14ac:dyDescent="0.3">
      <c r="B140" s="45"/>
      <c r="C140" s="14"/>
      <c r="D140" s="183"/>
      <c r="E140" s="16"/>
      <c r="F140" s="22"/>
      <c r="G140" s="126"/>
    </row>
    <row r="141" spans="2:7" x14ac:dyDescent="0.3">
      <c r="B141" s="44">
        <v>9</v>
      </c>
      <c r="C141" s="12" t="s">
        <v>35</v>
      </c>
      <c r="D141" s="181"/>
      <c r="E141" s="17"/>
      <c r="F141" s="22">
        <v>1</v>
      </c>
      <c r="G141" s="126" t="s">
        <v>30</v>
      </c>
    </row>
    <row r="142" spans="2:7" x14ac:dyDescent="0.3">
      <c r="B142" s="44"/>
      <c r="C142" s="12"/>
      <c r="D142" s="182" t="s">
        <v>18</v>
      </c>
      <c r="E142" s="17" t="s">
        <v>170</v>
      </c>
      <c r="F142" s="22"/>
      <c r="G142" s="126"/>
    </row>
    <row r="143" spans="2:7" x14ac:dyDescent="0.3">
      <c r="B143" s="44"/>
      <c r="C143" s="12"/>
      <c r="D143" s="182" t="s">
        <v>18</v>
      </c>
      <c r="E143" s="17" t="s">
        <v>171</v>
      </c>
      <c r="F143" s="22"/>
      <c r="G143" s="126"/>
    </row>
    <row r="144" spans="2:7" x14ac:dyDescent="0.3">
      <c r="B144" s="44"/>
      <c r="C144" s="12"/>
      <c r="D144" s="182" t="s">
        <v>18</v>
      </c>
      <c r="E144" s="17" t="s">
        <v>172</v>
      </c>
      <c r="F144" s="22"/>
      <c r="G144" s="126"/>
    </row>
    <row r="145" spans="2:7" x14ac:dyDescent="0.3">
      <c r="B145" s="44"/>
      <c r="C145" s="12"/>
      <c r="D145" s="182" t="s">
        <v>18</v>
      </c>
      <c r="E145" s="17" t="s">
        <v>173</v>
      </c>
      <c r="F145" s="22"/>
      <c r="G145" s="126"/>
    </row>
    <row r="146" spans="2:7" x14ac:dyDescent="0.3">
      <c r="B146" s="44"/>
      <c r="C146" s="12"/>
      <c r="D146" s="182" t="s">
        <v>18</v>
      </c>
      <c r="E146" s="17" t="s">
        <v>174</v>
      </c>
      <c r="F146" s="22"/>
      <c r="G146" s="126"/>
    </row>
    <row r="147" spans="2:7" x14ac:dyDescent="0.3">
      <c r="B147" s="44"/>
      <c r="C147" s="12"/>
      <c r="D147" s="182" t="s">
        <v>18</v>
      </c>
      <c r="E147" s="17" t="s">
        <v>175</v>
      </c>
      <c r="F147" s="22"/>
      <c r="G147" s="126"/>
    </row>
    <row r="148" spans="2:7" x14ac:dyDescent="0.3">
      <c r="B148" s="44"/>
      <c r="C148" s="12"/>
      <c r="D148" s="182" t="s">
        <v>18</v>
      </c>
      <c r="E148" s="17" t="s">
        <v>176</v>
      </c>
      <c r="F148" s="22"/>
      <c r="G148" s="126"/>
    </row>
    <row r="149" spans="2:7" x14ac:dyDescent="0.3">
      <c r="B149" s="44"/>
      <c r="C149" s="12"/>
      <c r="D149" s="182" t="s">
        <v>18</v>
      </c>
      <c r="E149" s="17" t="s">
        <v>177</v>
      </c>
      <c r="F149" s="22"/>
      <c r="G149" s="126"/>
    </row>
    <row r="150" spans="2:7" x14ac:dyDescent="0.3">
      <c r="B150" s="44"/>
      <c r="C150" s="12"/>
      <c r="D150" s="182" t="s">
        <v>18</v>
      </c>
      <c r="E150" s="17" t="s">
        <v>178</v>
      </c>
      <c r="F150" s="22"/>
      <c r="G150" s="126"/>
    </row>
    <row r="151" spans="2:7" x14ac:dyDescent="0.3">
      <c r="B151" s="44"/>
      <c r="C151" s="12"/>
      <c r="D151" s="182" t="s">
        <v>18</v>
      </c>
      <c r="E151" s="17" t="s">
        <v>179</v>
      </c>
      <c r="F151" s="22"/>
      <c r="G151" s="126"/>
    </row>
    <row r="152" spans="2:7" x14ac:dyDescent="0.3">
      <c r="B152" s="44"/>
      <c r="C152" s="12"/>
      <c r="D152" s="182" t="s">
        <v>18</v>
      </c>
      <c r="E152" s="17" t="s">
        <v>180</v>
      </c>
      <c r="F152" s="22"/>
      <c r="G152" s="126"/>
    </row>
    <row r="153" spans="2:7" x14ac:dyDescent="0.3">
      <c r="B153" s="44"/>
      <c r="C153" s="12"/>
      <c r="D153" s="182" t="s">
        <v>18</v>
      </c>
      <c r="E153" s="17" t="s">
        <v>181</v>
      </c>
      <c r="F153" s="22"/>
      <c r="G153" s="126"/>
    </row>
    <row r="154" spans="2:7" x14ac:dyDescent="0.3">
      <c r="B154" s="44"/>
      <c r="C154" s="12"/>
      <c r="D154" s="181"/>
      <c r="E154" s="17"/>
      <c r="F154" s="22"/>
      <c r="G154" s="126"/>
    </row>
    <row r="155" spans="2:7" x14ac:dyDescent="0.3">
      <c r="B155" s="44">
        <v>10</v>
      </c>
      <c r="C155" s="12" t="s">
        <v>102</v>
      </c>
      <c r="D155" s="183"/>
      <c r="E155" s="17"/>
      <c r="F155" s="23">
        <v>24</v>
      </c>
      <c r="G155" s="165" t="s">
        <v>30</v>
      </c>
    </row>
    <row r="156" spans="2:7" ht="100.8" x14ac:dyDescent="0.3">
      <c r="B156" s="44"/>
      <c r="C156" s="12"/>
      <c r="D156" s="183"/>
      <c r="E156" s="17" t="s">
        <v>250</v>
      </c>
      <c r="F156" s="23"/>
      <c r="G156" s="165"/>
    </row>
    <row r="157" spans="2:7" x14ac:dyDescent="0.3">
      <c r="B157" s="44"/>
      <c r="C157" s="12"/>
      <c r="D157" s="183"/>
      <c r="E157" s="17"/>
      <c r="F157" s="23"/>
      <c r="G157" s="165"/>
    </row>
    <row r="158" spans="2:7" x14ac:dyDescent="0.3">
      <c r="B158" s="44">
        <v>11</v>
      </c>
      <c r="C158" s="12" t="s">
        <v>103</v>
      </c>
      <c r="D158" s="183"/>
      <c r="E158" s="17"/>
      <c r="F158" s="23">
        <v>2</v>
      </c>
      <c r="G158" s="165" t="s">
        <v>30</v>
      </c>
    </row>
    <row r="159" spans="2:7" ht="43.2" x14ac:dyDescent="0.3">
      <c r="B159" s="44"/>
      <c r="C159" s="12"/>
      <c r="D159" s="183"/>
      <c r="E159" s="91" t="s">
        <v>185</v>
      </c>
      <c r="F159" s="23"/>
      <c r="G159" s="165"/>
    </row>
    <row r="160" spans="2:7" x14ac:dyDescent="0.3">
      <c r="B160" s="44"/>
      <c r="C160" s="12"/>
      <c r="D160" s="183"/>
      <c r="E160" s="91" t="s">
        <v>186</v>
      </c>
      <c r="F160" s="23"/>
      <c r="G160" s="165"/>
    </row>
    <row r="161" spans="2:7" x14ac:dyDescent="0.3">
      <c r="B161" s="44"/>
      <c r="C161" s="12"/>
      <c r="D161" s="183"/>
      <c r="E161" s="20" t="s">
        <v>187</v>
      </c>
      <c r="F161" s="23"/>
      <c r="G161" s="165"/>
    </row>
    <row r="162" spans="2:7" x14ac:dyDescent="0.3">
      <c r="B162" s="44"/>
      <c r="C162" s="12"/>
      <c r="D162" s="183"/>
      <c r="E162" s="20" t="s">
        <v>188</v>
      </c>
      <c r="F162" s="23"/>
      <c r="G162" s="165"/>
    </row>
    <row r="163" spans="2:7" ht="43.2" x14ac:dyDescent="0.3">
      <c r="B163" s="44"/>
      <c r="C163" s="12"/>
      <c r="D163" s="183"/>
      <c r="E163" s="20" t="s">
        <v>189</v>
      </c>
      <c r="F163" s="23"/>
      <c r="G163" s="165"/>
    </row>
    <row r="164" spans="2:7" ht="43.2" x14ac:dyDescent="0.3">
      <c r="B164" s="44"/>
      <c r="C164" s="12"/>
      <c r="D164" s="183"/>
      <c r="E164" s="20" t="s">
        <v>190</v>
      </c>
      <c r="F164" s="23"/>
      <c r="G164" s="165"/>
    </row>
    <row r="165" spans="2:7" ht="43.2" x14ac:dyDescent="0.3">
      <c r="B165" s="44"/>
      <c r="C165" s="12"/>
      <c r="D165" s="183"/>
      <c r="E165" s="20" t="s">
        <v>191</v>
      </c>
      <c r="F165" s="23"/>
      <c r="G165" s="165"/>
    </row>
    <row r="166" spans="2:7" ht="43.2" x14ac:dyDescent="0.3">
      <c r="B166" s="44"/>
      <c r="C166" s="12"/>
      <c r="D166" s="183"/>
      <c r="E166" s="20" t="s">
        <v>192</v>
      </c>
      <c r="F166" s="23"/>
      <c r="G166" s="165"/>
    </row>
    <row r="167" spans="2:7" ht="28.8" x14ac:dyDescent="0.3">
      <c r="B167" s="44"/>
      <c r="C167" s="12"/>
      <c r="D167" s="183"/>
      <c r="E167" s="20" t="s">
        <v>193</v>
      </c>
      <c r="F167" s="23"/>
      <c r="G167" s="165"/>
    </row>
    <row r="168" spans="2:7" ht="28.8" x14ac:dyDescent="0.3">
      <c r="B168" s="44"/>
      <c r="C168" s="12"/>
      <c r="D168" s="183"/>
      <c r="E168" s="20" t="s">
        <v>194</v>
      </c>
      <c r="F168" s="23"/>
      <c r="G168" s="165"/>
    </row>
    <row r="169" spans="2:7" x14ac:dyDescent="0.3">
      <c r="B169" s="44"/>
      <c r="C169" s="12"/>
      <c r="D169" s="183"/>
      <c r="E169" s="20" t="s">
        <v>195</v>
      </c>
      <c r="F169" s="23"/>
      <c r="G169" s="165"/>
    </row>
    <row r="170" spans="2:7" x14ac:dyDescent="0.3">
      <c r="B170" s="44"/>
      <c r="C170" s="12"/>
      <c r="D170" s="183"/>
      <c r="E170" s="20" t="s">
        <v>196</v>
      </c>
      <c r="F170" s="23"/>
      <c r="G170" s="165"/>
    </row>
    <row r="171" spans="2:7" ht="28.8" x14ac:dyDescent="0.3">
      <c r="B171" s="44"/>
      <c r="C171" s="12"/>
      <c r="D171" s="183"/>
      <c r="E171" s="20" t="s">
        <v>197</v>
      </c>
      <c r="F171" s="23"/>
      <c r="G171" s="165"/>
    </row>
    <row r="172" spans="2:7" x14ac:dyDescent="0.3">
      <c r="B172" s="44"/>
      <c r="C172" s="12"/>
      <c r="D172" s="183"/>
      <c r="E172" s="20" t="s">
        <v>198</v>
      </c>
      <c r="F172" s="23"/>
      <c r="G172" s="165"/>
    </row>
    <row r="173" spans="2:7" ht="28.8" x14ac:dyDescent="0.3">
      <c r="B173" s="44"/>
      <c r="C173" s="12"/>
      <c r="D173" s="183"/>
      <c r="E173" s="20" t="s">
        <v>199</v>
      </c>
      <c r="F173" s="23"/>
      <c r="G173" s="165"/>
    </row>
    <row r="174" spans="2:7" ht="28.8" x14ac:dyDescent="0.3">
      <c r="B174" s="44"/>
      <c r="C174" s="12"/>
      <c r="D174" s="183"/>
      <c r="E174" s="20" t="s">
        <v>200</v>
      </c>
      <c r="F174" s="23"/>
      <c r="G174" s="165"/>
    </row>
    <row r="175" spans="2:7" ht="28.8" x14ac:dyDescent="0.3">
      <c r="B175" s="44"/>
      <c r="C175" s="12"/>
      <c r="D175" s="183"/>
      <c r="E175" s="20" t="s">
        <v>201</v>
      </c>
      <c r="F175" s="23"/>
      <c r="G175" s="165"/>
    </row>
    <row r="176" spans="2:7" ht="28.8" x14ac:dyDescent="0.3">
      <c r="B176" s="44"/>
      <c r="C176" s="12"/>
      <c r="D176" s="183"/>
      <c r="E176" s="20" t="s">
        <v>202</v>
      </c>
      <c r="F176" s="23"/>
      <c r="G176" s="165"/>
    </row>
    <row r="177" spans="2:7" ht="28.8" x14ac:dyDescent="0.3">
      <c r="B177" s="44"/>
      <c r="C177" s="12"/>
      <c r="D177" s="183"/>
      <c r="E177" s="20" t="s">
        <v>203</v>
      </c>
      <c r="F177" s="23"/>
      <c r="G177" s="165"/>
    </row>
    <row r="178" spans="2:7" x14ac:dyDescent="0.3">
      <c r="B178" s="44"/>
      <c r="C178" s="12"/>
      <c r="D178" s="183"/>
      <c r="E178" s="20" t="s">
        <v>204</v>
      </c>
      <c r="F178" s="23"/>
      <c r="G178" s="165"/>
    </row>
    <row r="179" spans="2:7" ht="28.8" x14ac:dyDescent="0.3">
      <c r="B179" s="44"/>
      <c r="C179" s="12"/>
      <c r="D179" s="183"/>
      <c r="E179" s="20" t="s">
        <v>205</v>
      </c>
      <c r="F179" s="23"/>
      <c r="G179" s="165"/>
    </row>
    <row r="180" spans="2:7" ht="28.8" x14ac:dyDescent="0.3">
      <c r="B180" s="44"/>
      <c r="C180" s="12"/>
      <c r="D180" s="183"/>
      <c r="E180" s="20" t="s">
        <v>206</v>
      </c>
      <c r="F180" s="23"/>
      <c r="G180" s="165"/>
    </row>
    <row r="181" spans="2:7" ht="28.8" x14ac:dyDescent="0.3">
      <c r="B181" s="44"/>
      <c r="C181" s="12"/>
      <c r="D181" s="183"/>
      <c r="E181" s="20" t="s">
        <v>207</v>
      </c>
      <c r="F181" s="23"/>
      <c r="G181" s="165"/>
    </row>
    <row r="182" spans="2:7" x14ac:dyDescent="0.3">
      <c r="B182" s="44"/>
      <c r="C182" s="12"/>
      <c r="D182" s="183"/>
      <c r="E182" s="20" t="s">
        <v>208</v>
      </c>
      <c r="F182" s="23"/>
      <c r="G182" s="165"/>
    </row>
    <row r="183" spans="2:7" x14ac:dyDescent="0.3">
      <c r="B183" s="44"/>
      <c r="C183" s="12"/>
      <c r="D183" s="183"/>
      <c r="E183" s="20" t="s">
        <v>209</v>
      </c>
      <c r="F183" s="23"/>
      <c r="G183" s="165"/>
    </row>
    <row r="184" spans="2:7" ht="28.8" x14ac:dyDescent="0.3">
      <c r="B184" s="44"/>
      <c r="C184" s="12"/>
      <c r="D184" s="183"/>
      <c r="E184" s="20" t="s">
        <v>210</v>
      </c>
      <c r="F184" s="23"/>
      <c r="G184" s="165"/>
    </row>
    <row r="185" spans="2:7" x14ac:dyDescent="0.3">
      <c r="B185" s="44"/>
      <c r="C185" s="12"/>
      <c r="D185" s="183"/>
      <c r="E185" s="20" t="s">
        <v>211</v>
      </c>
      <c r="F185" s="23"/>
      <c r="G185" s="165"/>
    </row>
    <row r="186" spans="2:7" x14ac:dyDescent="0.3">
      <c r="B186" s="44"/>
      <c r="C186" s="12"/>
      <c r="D186" s="183"/>
      <c r="E186" s="20" t="s">
        <v>212</v>
      </c>
      <c r="F186" s="23"/>
      <c r="G186" s="165"/>
    </row>
    <row r="187" spans="2:7" ht="28.8" x14ac:dyDescent="0.3">
      <c r="B187" s="44"/>
      <c r="C187" s="12"/>
      <c r="D187" s="183"/>
      <c r="E187" s="20" t="s">
        <v>213</v>
      </c>
      <c r="F187" s="23"/>
      <c r="G187" s="165"/>
    </row>
    <row r="188" spans="2:7" ht="28.8" x14ac:dyDescent="0.3">
      <c r="B188" s="44"/>
      <c r="C188" s="12"/>
      <c r="D188" s="183"/>
      <c r="E188" s="20" t="s">
        <v>214</v>
      </c>
      <c r="F188" s="23"/>
      <c r="G188" s="165"/>
    </row>
    <row r="189" spans="2:7" x14ac:dyDescent="0.3">
      <c r="B189" s="44"/>
      <c r="C189" s="12"/>
      <c r="D189" s="183"/>
      <c r="E189" s="20" t="s">
        <v>215</v>
      </c>
      <c r="F189" s="23"/>
      <c r="G189" s="165"/>
    </row>
    <row r="190" spans="2:7" ht="43.2" x14ac:dyDescent="0.3">
      <c r="B190" s="44"/>
      <c r="C190" s="12"/>
      <c r="D190" s="183"/>
      <c r="E190" s="20" t="s">
        <v>216</v>
      </c>
      <c r="F190" s="23"/>
      <c r="G190" s="165"/>
    </row>
    <row r="191" spans="2:7" x14ac:dyDescent="0.3">
      <c r="B191" s="44"/>
      <c r="C191" s="12"/>
      <c r="D191" s="183"/>
      <c r="E191" s="20" t="s">
        <v>217</v>
      </c>
      <c r="F191" s="23"/>
      <c r="G191" s="165"/>
    </row>
    <row r="192" spans="2:7" x14ac:dyDescent="0.3">
      <c r="B192" s="44"/>
      <c r="C192" s="12"/>
      <c r="D192" s="183"/>
      <c r="E192" s="20" t="s">
        <v>218</v>
      </c>
      <c r="F192" s="23"/>
      <c r="G192" s="165"/>
    </row>
    <row r="193" spans="2:7" x14ac:dyDescent="0.3">
      <c r="B193" s="44"/>
      <c r="C193" s="12"/>
      <c r="D193" s="183"/>
      <c r="E193" s="20" t="s">
        <v>219</v>
      </c>
      <c r="F193" s="23"/>
      <c r="G193" s="165"/>
    </row>
    <row r="194" spans="2:7" x14ac:dyDescent="0.3">
      <c r="B194" s="44"/>
      <c r="C194" s="12"/>
      <c r="D194" s="183"/>
      <c r="E194" s="20" t="s">
        <v>220</v>
      </c>
      <c r="F194" s="23"/>
      <c r="G194" s="165"/>
    </row>
    <row r="195" spans="2:7" ht="28.8" x14ac:dyDescent="0.3">
      <c r="B195" s="44"/>
      <c r="C195" s="12"/>
      <c r="D195" s="183"/>
      <c r="E195" s="20" t="s">
        <v>221</v>
      </c>
      <c r="F195" s="23"/>
      <c r="G195" s="165"/>
    </row>
    <row r="196" spans="2:7" ht="28.8" x14ac:dyDescent="0.3">
      <c r="B196" s="44"/>
      <c r="C196" s="12"/>
      <c r="D196" s="183"/>
      <c r="E196" s="20" t="s">
        <v>222</v>
      </c>
      <c r="F196" s="23"/>
      <c r="G196" s="165"/>
    </row>
    <row r="197" spans="2:7" ht="28.8" x14ac:dyDescent="0.3">
      <c r="B197" s="44"/>
      <c r="C197" s="12"/>
      <c r="D197" s="183"/>
      <c r="E197" s="20" t="s">
        <v>223</v>
      </c>
      <c r="F197" s="23"/>
      <c r="G197" s="165"/>
    </row>
    <row r="198" spans="2:7" ht="72" x14ac:dyDescent="0.3">
      <c r="B198" s="44"/>
      <c r="C198" s="12"/>
      <c r="D198" s="183"/>
      <c r="E198" s="20" t="s">
        <v>224</v>
      </c>
      <c r="F198" s="23"/>
      <c r="G198" s="165"/>
    </row>
    <row r="199" spans="2:7" x14ac:dyDescent="0.3">
      <c r="B199" s="44"/>
      <c r="C199" s="12"/>
      <c r="D199" s="183"/>
      <c r="E199" s="17"/>
      <c r="F199" s="23"/>
      <c r="G199" s="165"/>
    </row>
    <row r="200" spans="2:7" x14ac:dyDescent="0.3">
      <c r="B200" s="44">
        <v>12</v>
      </c>
      <c r="C200" s="12" t="s">
        <v>104</v>
      </c>
      <c r="D200" s="183"/>
      <c r="E200" s="17"/>
      <c r="F200" s="23">
        <v>2</v>
      </c>
      <c r="G200" s="165" t="s">
        <v>30</v>
      </c>
    </row>
    <row r="201" spans="2:7" x14ac:dyDescent="0.3">
      <c r="B201" s="44"/>
      <c r="C201" s="12"/>
      <c r="D201" s="182" t="s">
        <v>18</v>
      </c>
      <c r="E201" s="90" t="s">
        <v>182</v>
      </c>
      <c r="F201" s="23"/>
      <c r="G201" s="165"/>
    </row>
    <row r="202" spans="2:7" x14ac:dyDescent="0.3">
      <c r="B202" s="44"/>
      <c r="C202" s="12"/>
      <c r="D202" s="182" t="s">
        <v>18</v>
      </c>
      <c r="E202" s="90" t="s">
        <v>183</v>
      </c>
      <c r="F202" s="23"/>
      <c r="G202" s="165"/>
    </row>
    <row r="203" spans="2:7" x14ac:dyDescent="0.3">
      <c r="B203" s="44"/>
      <c r="C203" s="12"/>
      <c r="D203" s="184" t="s">
        <v>18</v>
      </c>
      <c r="E203" s="90" t="s">
        <v>184</v>
      </c>
      <c r="F203" s="23"/>
      <c r="G203" s="165"/>
    </row>
    <row r="204" spans="2:7" x14ac:dyDescent="0.3">
      <c r="B204" s="44"/>
      <c r="C204" s="12"/>
      <c r="D204" s="183"/>
      <c r="E204" s="17"/>
      <c r="F204" s="23"/>
      <c r="G204" s="165"/>
    </row>
    <row r="205" spans="2:7" x14ac:dyDescent="0.3">
      <c r="B205" s="44">
        <v>13</v>
      </c>
      <c r="C205" s="12" t="s">
        <v>105</v>
      </c>
      <c r="D205" s="183"/>
      <c r="E205" s="17"/>
      <c r="F205" s="23">
        <v>2</v>
      </c>
      <c r="G205" s="165" t="s">
        <v>30</v>
      </c>
    </row>
    <row r="206" spans="2:7" x14ac:dyDescent="0.3">
      <c r="B206" s="44"/>
      <c r="C206" s="12"/>
      <c r="D206" s="184" t="s">
        <v>18</v>
      </c>
      <c r="E206" s="92" t="s">
        <v>226</v>
      </c>
      <c r="F206" s="23"/>
      <c r="G206" s="165"/>
    </row>
    <row r="207" spans="2:7" x14ac:dyDescent="0.3">
      <c r="B207" s="44"/>
      <c r="C207" s="12"/>
      <c r="D207" s="184" t="s">
        <v>18</v>
      </c>
      <c r="E207" s="93" t="s">
        <v>227</v>
      </c>
      <c r="F207" s="23"/>
      <c r="G207" s="165"/>
    </row>
    <row r="208" spans="2:7" ht="28.8" x14ac:dyDescent="0.3">
      <c r="B208" s="44"/>
      <c r="C208" s="12"/>
      <c r="D208" s="184" t="s">
        <v>18</v>
      </c>
      <c r="E208" s="93" t="s">
        <v>228</v>
      </c>
      <c r="F208" s="23"/>
      <c r="G208" s="165"/>
    </row>
    <row r="209" spans="2:7" ht="28.8" x14ac:dyDescent="0.3">
      <c r="B209" s="44"/>
      <c r="C209" s="12"/>
      <c r="D209" s="184" t="s">
        <v>18</v>
      </c>
      <c r="E209" s="93" t="s">
        <v>229</v>
      </c>
      <c r="F209" s="23"/>
      <c r="G209" s="165"/>
    </row>
    <row r="210" spans="2:7" x14ac:dyDescent="0.3">
      <c r="B210" s="44"/>
      <c r="C210" s="12"/>
      <c r="D210" s="184" t="s">
        <v>18</v>
      </c>
      <c r="E210" s="93" t="s">
        <v>230</v>
      </c>
      <c r="F210" s="23"/>
      <c r="G210" s="165"/>
    </row>
    <row r="211" spans="2:7" ht="28.8" x14ac:dyDescent="0.3">
      <c r="B211" s="44"/>
      <c r="C211" s="12"/>
      <c r="D211" s="184" t="s">
        <v>18</v>
      </c>
      <c r="E211" s="92" t="s">
        <v>231</v>
      </c>
      <c r="F211" s="23"/>
      <c r="G211" s="165"/>
    </row>
    <row r="212" spans="2:7" ht="28.8" x14ac:dyDescent="0.3">
      <c r="B212" s="44"/>
      <c r="C212" s="12"/>
      <c r="D212" s="184" t="s">
        <v>18</v>
      </c>
      <c r="E212" s="92" t="s">
        <v>232</v>
      </c>
      <c r="F212" s="23"/>
      <c r="G212" s="165"/>
    </row>
    <row r="213" spans="2:7" ht="28.8" x14ac:dyDescent="0.3">
      <c r="B213" s="44"/>
      <c r="C213" s="12"/>
      <c r="D213" s="184" t="s">
        <v>18</v>
      </c>
      <c r="E213" s="92" t="s">
        <v>233</v>
      </c>
      <c r="F213" s="23"/>
      <c r="G213" s="165"/>
    </row>
    <row r="214" spans="2:7" ht="28.8" x14ac:dyDescent="0.3">
      <c r="B214" s="44"/>
      <c r="C214" s="12"/>
      <c r="D214" s="184" t="s">
        <v>18</v>
      </c>
      <c r="E214" s="92" t="s">
        <v>234</v>
      </c>
      <c r="F214" s="23"/>
      <c r="G214" s="165"/>
    </row>
    <row r="215" spans="2:7" x14ac:dyDescent="0.3">
      <c r="B215" s="44"/>
      <c r="C215" s="12"/>
      <c r="D215" s="184" t="s">
        <v>18</v>
      </c>
      <c r="E215" s="92" t="s">
        <v>235</v>
      </c>
      <c r="F215" s="23"/>
      <c r="G215" s="165"/>
    </row>
    <row r="216" spans="2:7" x14ac:dyDescent="0.3">
      <c r="B216" s="44"/>
      <c r="C216" s="12"/>
      <c r="D216" s="184" t="s">
        <v>18</v>
      </c>
      <c r="E216" s="92" t="s">
        <v>236</v>
      </c>
      <c r="F216" s="23"/>
      <c r="G216" s="165"/>
    </row>
    <row r="217" spans="2:7" x14ac:dyDescent="0.3">
      <c r="B217" s="44"/>
      <c r="C217" s="12"/>
      <c r="D217" s="184" t="s">
        <v>18</v>
      </c>
      <c r="E217" s="92" t="s">
        <v>237</v>
      </c>
      <c r="F217" s="23"/>
      <c r="G217" s="165"/>
    </row>
    <row r="218" spans="2:7" ht="28.8" x14ac:dyDescent="0.3">
      <c r="B218" s="44"/>
      <c r="C218" s="12"/>
      <c r="D218" s="184" t="s">
        <v>18</v>
      </c>
      <c r="E218" s="16" t="s">
        <v>238</v>
      </c>
      <c r="F218" s="23"/>
      <c r="G218" s="165"/>
    </row>
    <row r="219" spans="2:7" x14ac:dyDescent="0.3">
      <c r="B219" s="44"/>
      <c r="C219" s="12"/>
      <c r="D219" s="183"/>
      <c r="E219" s="17"/>
      <c r="F219" s="23"/>
      <c r="G219" s="165"/>
    </row>
    <row r="220" spans="2:7" x14ac:dyDescent="0.3">
      <c r="B220" s="44">
        <v>14</v>
      </c>
      <c r="C220" s="12" t="s">
        <v>106</v>
      </c>
      <c r="D220" s="181"/>
      <c r="E220" s="17"/>
      <c r="F220" s="22">
        <v>1</v>
      </c>
      <c r="G220" s="126" t="s">
        <v>30</v>
      </c>
    </row>
    <row r="221" spans="2:7" ht="28.8" x14ac:dyDescent="0.3">
      <c r="B221" s="44"/>
      <c r="C221" s="12"/>
      <c r="D221" s="181"/>
      <c r="E221" s="20" t="s">
        <v>40</v>
      </c>
      <c r="F221" s="22"/>
      <c r="G221" s="126"/>
    </row>
    <row r="222" spans="2:7" ht="28.8" x14ac:dyDescent="0.3">
      <c r="B222" s="44"/>
      <c r="C222" s="12"/>
      <c r="D222" s="181"/>
      <c r="E222" s="20" t="s">
        <v>39</v>
      </c>
      <c r="F222" s="22"/>
      <c r="G222" s="126"/>
    </row>
    <row r="223" spans="2:7" x14ac:dyDescent="0.3">
      <c r="B223" s="44"/>
      <c r="C223" s="12"/>
      <c r="D223" s="181"/>
      <c r="E223" s="20" t="s">
        <v>127</v>
      </c>
      <c r="F223" s="22"/>
      <c r="G223" s="126"/>
    </row>
    <row r="224" spans="2:7" ht="15" thickBot="1" x14ac:dyDescent="0.35">
      <c r="B224" s="44"/>
      <c r="C224" s="12"/>
      <c r="D224" s="181"/>
      <c r="E224" s="20" t="s">
        <v>128</v>
      </c>
      <c r="F224" s="22"/>
      <c r="G224" s="126"/>
    </row>
    <row r="225" spans="2:7" ht="15" hidden="1" thickBot="1" x14ac:dyDescent="0.35">
      <c r="B225" s="44"/>
      <c r="C225" s="12"/>
      <c r="D225" s="181"/>
      <c r="E225" s="20"/>
      <c r="F225" s="22"/>
      <c r="G225" s="126"/>
    </row>
    <row r="226" spans="2:7" ht="15" hidden="1" customHeight="1" thickTop="1" thickBot="1" x14ac:dyDescent="0.35">
      <c r="B226" s="57"/>
      <c r="C226" s="58"/>
      <c r="D226" s="185"/>
      <c r="E226" s="60"/>
      <c r="F226" s="61"/>
      <c r="G226" s="166"/>
    </row>
    <row r="227" spans="2:7" ht="15.6" thickTop="1" thickBot="1" x14ac:dyDescent="0.35">
      <c r="B227" s="64"/>
      <c r="C227" s="65" t="s">
        <v>134</v>
      </c>
      <c r="D227" s="186"/>
      <c r="E227" s="67"/>
      <c r="F227" s="68"/>
      <c r="G227" s="167"/>
    </row>
    <row r="228" spans="2:7" ht="15" thickTop="1" x14ac:dyDescent="0.3">
      <c r="B228" s="45"/>
      <c r="C228" s="5" t="s">
        <v>9</v>
      </c>
      <c r="D228" s="183"/>
      <c r="E228" s="15"/>
      <c r="F228" s="22"/>
      <c r="G228" s="126"/>
    </row>
    <row r="229" spans="2:7" x14ac:dyDescent="0.3">
      <c r="B229" s="44">
        <v>1</v>
      </c>
      <c r="C229" s="12" t="s">
        <v>126</v>
      </c>
      <c r="D229" s="178"/>
      <c r="E229" s="13"/>
      <c r="F229" s="22"/>
      <c r="G229" s="126"/>
    </row>
    <row r="230" spans="2:7" ht="43.2" x14ac:dyDescent="0.3">
      <c r="B230" s="45"/>
      <c r="C230" s="14"/>
      <c r="D230" s="187" t="s">
        <v>18</v>
      </c>
      <c r="E230" s="220" t="s">
        <v>404</v>
      </c>
      <c r="F230" s="22">
        <v>1</v>
      </c>
      <c r="G230" s="126" t="s">
        <v>31</v>
      </c>
    </row>
    <row r="231" spans="2:7" x14ac:dyDescent="0.3">
      <c r="B231" s="45"/>
      <c r="C231" s="14"/>
      <c r="D231" s="187" t="s">
        <v>18</v>
      </c>
      <c r="E231" s="221" t="s">
        <v>84</v>
      </c>
      <c r="F231" s="22">
        <v>2</v>
      </c>
      <c r="G231" s="126" t="s">
        <v>31</v>
      </c>
    </row>
    <row r="232" spans="2:7" x14ac:dyDescent="0.3">
      <c r="B232" s="45"/>
      <c r="C232" s="14"/>
      <c r="D232" s="187" t="s">
        <v>18</v>
      </c>
      <c r="E232" s="220" t="s">
        <v>41</v>
      </c>
      <c r="F232" s="22">
        <v>1</v>
      </c>
      <c r="G232" s="126" t="s">
        <v>31</v>
      </c>
    </row>
    <row r="233" spans="2:7" x14ac:dyDescent="0.3">
      <c r="B233" s="45"/>
      <c r="C233" s="14"/>
      <c r="D233" s="187" t="s">
        <v>18</v>
      </c>
      <c r="E233" s="220" t="s">
        <v>19</v>
      </c>
      <c r="F233" s="22">
        <v>1</v>
      </c>
      <c r="G233" s="126" t="s">
        <v>31</v>
      </c>
    </row>
    <row r="234" spans="2:7" x14ac:dyDescent="0.3">
      <c r="B234" s="45"/>
      <c r="C234" s="14"/>
      <c r="D234" s="183"/>
      <c r="E234" s="220"/>
      <c r="F234" s="22"/>
      <c r="G234" s="126"/>
    </row>
    <row r="235" spans="2:7" x14ac:dyDescent="0.3">
      <c r="B235" s="44">
        <v>2</v>
      </c>
      <c r="C235" s="12" t="s">
        <v>37</v>
      </c>
      <c r="D235" s="183"/>
      <c r="E235" s="220"/>
      <c r="F235" s="22"/>
      <c r="G235" s="126"/>
    </row>
    <row r="236" spans="2:7" ht="28.8" x14ac:dyDescent="0.3">
      <c r="B236" s="45"/>
      <c r="C236" s="14"/>
      <c r="D236" s="187" t="s">
        <v>18</v>
      </c>
      <c r="E236" s="220" t="s">
        <v>405</v>
      </c>
      <c r="F236" s="22">
        <v>1</v>
      </c>
      <c r="G236" s="126" t="s">
        <v>31</v>
      </c>
    </row>
    <row r="237" spans="2:7" x14ac:dyDescent="0.3">
      <c r="B237" s="45"/>
      <c r="C237" s="14"/>
      <c r="D237" s="187" t="s">
        <v>18</v>
      </c>
      <c r="E237" s="221" t="s">
        <v>84</v>
      </c>
      <c r="F237" s="22">
        <v>1</v>
      </c>
      <c r="G237" s="126" t="s">
        <v>31</v>
      </c>
    </row>
    <row r="238" spans="2:7" x14ac:dyDescent="0.3">
      <c r="B238" s="45"/>
      <c r="C238" s="14"/>
      <c r="D238" s="187" t="s">
        <v>18</v>
      </c>
      <c r="E238" s="220" t="s">
        <v>19</v>
      </c>
      <c r="F238" s="22">
        <v>1</v>
      </c>
      <c r="G238" s="126" t="s">
        <v>31</v>
      </c>
    </row>
    <row r="239" spans="2:7" x14ac:dyDescent="0.3">
      <c r="B239" s="45"/>
      <c r="C239" s="14"/>
      <c r="D239" s="187" t="s">
        <v>18</v>
      </c>
      <c r="E239" s="220" t="s">
        <v>34</v>
      </c>
      <c r="F239" s="22">
        <v>1</v>
      </c>
      <c r="G239" s="126" t="s">
        <v>31</v>
      </c>
    </row>
    <row r="240" spans="2:7" x14ac:dyDescent="0.3">
      <c r="B240" s="45"/>
      <c r="C240" s="14"/>
      <c r="D240" s="187" t="s">
        <v>18</v>
      </c>
      <c r="E240" s="220" t="s">
        <v>55</v>
      </c>
      <c r="F240" s="22">
        <v>1</v>
      </c>
      <c r="G240" s="126" t="s">
        <v>31</v>
      </c>
    </row>
    <row r="241" spans="2:7" x14ac:dyDescent="0.3">
      <c r="B241" s="45"/>
      <c r="C241" s="14"/>
      <c r="D241" s="187"/>
      <c r="E241" s="220"/>
      <c r="F241" s="22"/>
      <c r="G241" s="126"/>
    </row>
    <row r="242" spans="2:7" x14ac:dyDescent="0.3">
      <c r="B242" s="44">
        <v>3</v>
      </c>
      <c r="C242" s="12" t="s">
        <v>95</v>
      </c>
      <c r="D242" s="178"/>
      <c r="E242" s="222"/>
      <c r="F242" s="22"/>
      <c r="G242" s="126"/>
    </row>
    <row r="243" spans="2:7" ht="43.2" x14ac:dyDescent="0.3">
      <c r="B243" s="45"/>
      <c r="C243" s="14"/>
      <c r="D243" s="187" t="s">
        <v>18</v>
      </c>
      <c r="E243" s="220" t="s">
        <v>404</v>
      </c>
      <c r="F243" s="22">
        <v>1</v>
      </c>
      <c r="G243" s="126" t="s">
        <v>31</v>
      </c>
    </row>
    <row r="244" spans="2:7" x14ac:dyDescent="0.3">
      <c r="B244" s="45"/>
      <c r="C244" s="14"/>
      <c r="D244" s="187" t="s">
        <v>18</v>
      </c>
      <c r="E244" s="221" t="s">
        <v>84</v>
      </c>
      <c r="F244" s="22">
        <v>2</v>
      </c>
      <c r="G244" s="126" t="s">
        <v>31</v>
      </c>
    </row>
    <row r="245" spans="2:7" x14ac:dyDescent="0.3">
      <c r="B245" s="45"/>
      <c r="C245" s="14"/>
      <c r="D245" s="187" t="s">
        <v>18</v>
      </c>
      <c r="E245" s="220" t="s">
        <v>19</v>
      </c>
      <c r="F245" s="22">
        <v>1</v>
      </c>
      <c r="G245" s="126" t="s">
        <v>31</v>
      </c>
    </row>
    <row r="246" spans="2:7" x14ac:dyDescent="0.3">
      <c r="B246" s="45"/>
      <c r="C246" s="14"/>
      <c r="D246" s="183"/>
      <c r="E246" s="220"/>
      <c r="F246" s="22"/>
      <c r="G246" s="126"/>
    </row>
    <row r="247" spans="2:7" x14ac:dyDescent="0.3">
      <c r="B247" s="48">
        <v>4</v>
      </c>
      <c r="C247" s="40" t="s">
        <v>63</v>
      </c>
      <c r="D247" s="188"/>
      <c r="E247" s="221"/>
      <c r="F247" s="37"/>
      <c r="G247" s="141"/>
    </row>
    <row r="248" spans="2:7" x14ac:dyDescent="0.3">
      <c r="B248" s="48"/>
      <c r="C248" s="35" t="s">
        <v>96</v>
      </c>
      <c r="D248" s="188"/>
      <c r="E248" s="221"/>
      <c r="F248" s="37"/>
      <c r="G248" s="141"/>
    </row>
    <row r="249" spans="2:7" ht="43.2" x14ac:dyDescent="0.3">
      <c r="B249" s="50"/>
      <c r="C249" s="38"/>
      <c r="D249" s="189" t="s">
        <v>18</v>
      </c>
      <c r="E249" s="221" t="s">
        <v>404</v>
      </c>
      <c r="F249" s="37">
        <v>1</v>
      </c>
      <c r="G249" s="141" t="s">
        <v>31</v>
      </c>
    </row>
    <row r="250" spans="2:7" x14ac:dyDescent="0.3">
      <c r="B250" s="50"/>
      <c r="C250" s="38"/>
      <c r="D250" s="189" t="s">
        <v>18</v>
      </c>
      <c r="E250" s="221" t="s">
        <v>84</v>
      </c>
      <c r="F250" s="37">
        <v>3</v>
      </c>
      <c r="G250" s="141" t="s">
        <v>31</v>
      </c>
    </row>
    <row r="251" spans="2:7" x14ac:dyDescent="0.3">
      <c r="B251" s="50"/>
      <c r="C251" s="35" t="s">
        <v>97</v>
      </c>
      <c r="D251" s="189"/>
      <c r="E251" s="221"/>
      <c r="F251" s="37"/>
      <c r="G251" s="141"/>
    </row>
    <row r="252" spans="2:7" ht="43.2" x14ac:dyDescent="0.3">
      <c r="B252" s="50"/>
      <c r="C252" s="38"/>
      <c r="D252" s="189" t="s">
        <v>18</v>
      </c>
      <c r="E252" s="221" t="s">
        <v>404</v>
      </c>
      <c r="F252" s="37">
        <v>1</v>
      </c>
      <c r="G252" s="141" t="s">
        <v>31</v>
      </c>
    </row>
    <row r="253" spans="2:7" x14ac:dyDescent="0.3">
      <c r="B253" s="50"/>
      <c r="C253" s="38"/>
      <c r="D253" s="189" t="s">
        <v>18</v>
      </c>
      <c r="E253" s="221" t="s">
        <v>84</v>
      </c>
      <c r="F253" s="37">
        <v>3</v>
      </c>
      <c r="G253" s="141" t="s">
        <v>31</v>
      </c>
    </row>
    <row r="254" spans="2:7" x14ac:dyDescent="0.3">
      <c r="B254" s="45"/>
      <c r="C254" s="14"/>
      <c r="D254" s="183"/>
      <c r="E254" s="220"/>
      <c r="F254" s="22"/>
      <c r="G254" s="126"/>
    </row>
    <row r="255" spans="2:7" x14ac:dyDescent="0.3">
      <c r="B255" s="48">
        <v>5</v>
      </c>
      <c r="C255" s="12" t="s">
        <v>14</v>
      </c>
      <c r="D255" s="178"/>
      <c r="E255" s="222"/>
      <c r="F255" s="22"/>
      <c r="G255" s="126"/>
    </row>
    <row r="256" spans="2:7" x14ac:dyDescent="0.3">
      <c r="B256" s="45"/>
      <c r="C256" s="14"/>
      <c r="D256" s="187" t="s">
        <v>18</v>
      </c>
      <c r="E256" s="221" t="s">
        <v>84</v>
      </c>
      <c r="F256" s="22">
        <v>1</v>
      </c>
      <c r="G256" s="126" t="s">
        <v>31</v>
      </c>
    </row>
    <row r="257" spans="2:7" x14ac:dyDescent="0.3">
      <c r="B257" s="45"/>
      <c r="C257" s="14"/>
      <c r="D257" s="183"/>
      <c r="E257" s="220"/>
      <c r="F257" s="22"/>
      <c r="G257" s="126"/>
    </row>
    <row r="258" spans="2:7" x14ac:dyDescent="0.3">
      <c r="B258" s="45"/>
      <c r="C258" s="5" t="s">
        <v>10</v>
      </c>
      <c r="D258" s="183"/>
      <c r="E258" s="220"/>
      <c r="F258" s="22"/>
      <c r="G258" s="126"/>
    </row>
    <row r="259" spans="2:7" x14ac:dyDescent="0.3">
      <c r="B259" s="44">
        <v>6</v>
      </c>
      <c r="C259" s="12" t="s">
        <v>8</v>
      </c>
      <c r="D259" s="178"/>
      <c r="E259" s="220"/>
      <c r="F259" s="22"/>
      <c r="G259" s="126"/>
    </row>
    <row r="260" spans="2:7" ht="28.8" x14ac:dyDescent="0.3">
      <c r="B260" s="45"/>
      <c r="C260" s="14"/>
      <c r="D260" s="187" t="s">
        <v>18</v>
      </c>
      <c r="E260" s="220" t="s">
        <v>405</v>
      </c>
      <c r="F260" s="22">
        <v>1</v>
      </c>
      <c r="G260" s="126" t="s">
        <v>31</v>
      </c>
    </row>
    <row r="261" spans="2:7" x14ac:dyDescent="0.3">
      <c r="B261" s="45"/>
      <c r="C261" s="14"/>
      <c r="D261" s="187" t="s">
        <v>18</v>
      </c>
      <c r="E261" s="221" t="s">
        <v>84</v>
      </c>
      <c r="F261" s="22">
        <v>1</v>
      </c>
      <c r="G261" s="126" t="s">
        <v>31</v>
      </c>
    </row>
    <row r="262" spans="2:7" x14ac:dyDescent="0.3">
      <c r="B262" s="45"/>
      <c r="C262" s="14"/>
      <c r="D262" s="187" t="s">
        <v>18</v>
      </c>
      <c r="E262" s="220" t="s">
        <v>373</v>
      </c>
      <c r="F262" s="22">
        <v>1</v>
      </c>
      <c r="G262" s="126" t="s">
        <v>31</v>
      </c>
    </row>
    <row r="263" spans="2:7" x14ac:dyDescent="0.3">
      <c r="B263" s="45"/>
      <c r="C263" s="14"/>
      <c r="D263" s="183"/>
      <c r="E263" s="220"/>
      <c r="F263" s="22"/>
      <c r="G263" s="126"/>
    </row>
    <row r="264" spans="2:7" x14ac:dyDescent="0.3">
      <c r="B264" s="44">
        <v>6</v>
      </c>
      <c r="C264" s="12" t="s">
        <v>15</v>
      </c>
      <c r="D264" s="178"/>
      <c r="E264" s="222"/>
      <c r="F264" s="22"/>
      <c r="G264" s="126"/>
    </row>
    <row r="265" spans="2:7" ht="28.8" x14ac:dyDescent="0.3">
      <c r="B265" s="45"/>
      <c r="C265" s="14"/>
      <c r="D265" s="187" t="s">
        <v>18</v>
      </c>
      <c r="E265" s="220" t="s">
        <v>405</v>
      </c>
      <c r="F265" s="22">
        <v>1</v>
      </c>
      <c r="G265" s="126" t="s">
        <v>31</v>
      </c>
    </row>
    <row r="266" spans="2:7" x14ac:dyDescent="0.3">
      <c r="B266" s="45"/>
      <c r="C266" s="14"/>
      <c r="D266" s="187" t="s">
        <v>18</v>
      </c>
      <c r="E266" s="221" t="s">
        <v>84</v>
      </c>
      <c r="F266" s="22">
        <v>1</v>
      </c>
      <c r="G266" s="126" t="s">
        <v>31</v>
      </c>
    </row>
    <row r="267" spans="2:7" x14ac:dyDescent="0.3">
      <c r="B267" s="45"/>
      <c r="C267" s="14"/>
      <c r="D267" s="187" t="s">
        <v>18</v>
      </c>
      <c r="E267" s="220" t="s">
        <v>36</v>
      </c>
      <c r="F267" s="22">
        <v>1</v>
      </c>
      <c r="G267" s="126" t="s">
        <v>31</v>
      </c>
    </row>
    <row r="268" spans="2:7" x14ac:dyDescent="0.3">
      <c r="B268" s="45"/>
      <c r="C268" s="14"/>
      <c r="D268" s="187" t="s">
        <v>18</v>
      </c>
      <c r="E268" s="220" t="s">
        <v>55</v>
      </c>
      <c r="F268" s="22">
        <v>1</v>
      </c>
      <c r="G268" s="126" t="s">
        <v>31</v>
      </c>
    </row>
    <row r="269" spans="2:7" x14ac:dyDescent="0.3">
      <c r="B269" s="45"/>
      <c r="C269" s="14"/>
      <c r="D269" s="183"/>
      <c r="E269" s="6"/>
      <c r="F269" s="22"/>
      <c r="G269" s="126"/>
    </row>
    <row r="270" spans="2:7" x14ac:dyDescent="0.3">
      <c r="B270" s="44">
        <v>7</v>
      </c>
      <c r="C270" s="12" t="s">
        <v>125</v>
      </c>
      <c r="D270" s="178"/>
      <c r="E270" s="222"/>
      <c r="F270" s="22"/>
      <c r="G270" s="126"/>
    </row>
    <row r="271" spans="2:7" ht="43.2" x14ac:dyDescent="0.3">
      <c r="B271" s="45"/>
      <c r="C271" s="14"/>
      <c r="D271" s="187" t="s">
        <v>18</v>
      </c>
      <c r="E271" s="220" t="s">
        <v>404</v>
      </c>
      <c r="F271" s="22">
        <v>4</v>
      </c>
      <c r="G271" s="126" t="s">
        <v>31</v>
      </c>
    </row>
    <row r="272" spans="2:7" x14ac:dyDescent="0.3">
      <c r="B272" s="45"/>
      <c r="C272" s="14"/>
      <c r="D272" s="187" t="s">
        <v>18</v>
      </c>
      <c r="E272" s="220" t="s">
        <v>124</v>
      </c>
      <c r="F272" s="22">
        <v>7</v>
      </c>
      <c r="G272" s="126" t="s">
        <v>31</v>
      </c>
    </row>
    <row r="273" spans="2:7" x14ac:dyDescent="0.3">
      <c r="B273" s="45"/>
      <c r="C273" s="14"/>
      <c r="D273" s="183"/>
      <c r="E273" s="220"/>
      <c r="F273" s="22"/>
      <c r="G273" s="126"/>
    </row>
    <row r="274" spans="2:7" x14ac:dyDescent="0.3">
      <c r="B274" s="44">
        <v>8</v>
      </c>
      <c r="C274" s="12" t="s">
        <v>16</v>
      </c>
      <c r="D274" s="178"/>
      <c r="E274" s="222"/>
      <c r="F274" s="22"/>
      <c r="G274" s="126"/>
    </row>
    <row r="275" spans="2:7" ht="28.8" x14ac:dyDescent="0.3">
      <c r="B275" s="45"/>
      <c r="C275" s="14"/>
      <c r="D275" s="187" t="s">
        <v>18</v>
      </c>
      <c r="E275" s="220" t="s">
        <v>405</v>
      </c>
      <c r="F275" s="22">
        <v>1</v>
      </c>
      <c r="G275" s="126" t="s">
        <v>31</v>
      </c>
    </row>
    <row r="276" spans="2:7" x14ac:dyDescent="0.3">
      <c r="B276" s="45"/>
      <c r="C276" s="14"/>
      <c r="D276" s="187" t="s">
        <v>18</v>
      </c>
      <c r="E276" s="221" t="s">
        <v>84</v>
      </c>
      <c r="F276" s="22">
        <v>1</v>
      </c>
      <c r="G276" s="126" t="s">
        <v>31</v>
      </c>
    </row>
    <row r="277" spans="2:7" x14ac:dyDescent="0.3">
      <c r="B277" s="45"/>
      <c r="C277" s="14"/>
      <c r="D277" s="187" t="s">
        <v>18</v>
      </c>
      <c r="E277" s="223" t="s">
        <v>100</v>
      </c>
      <c r="F277" s="22">
        <v>1</v>
      </c>
      <c r="G277" s="126" t="s">
        <v>31</v>
      </c>
    </row>
    <row r="278" spans="2:7" x14ac:dyDescent="0.3">
      <c r="B278" s="45"/>
      <c r="C278" s="14"/>
      <c r="D278" s="187"/>
      <c r="E278" s="223"/>
      <c r="F278" s="22"/>
      <c r="G278" s="126"/>
    </row>
    <row r="279" spans="2:7" x14ac:dyDescent="0.3">
      <c r="B279" s="44">
        <v>9</v>
      </c>
      <c r="C279" s="12" t="s">
        <v>101</v>
      </c>
      <c r="D279" s="187"/>
      <c r="E279" s="223"/>
      <c r="F279" s="22"/>
      <c r="G279" s="126"/>
    </row>
    <row r="280" spans="2:7" ht="28.8" x14ac:dyDescent="0.3">
      <c r="B280" s="45"/>
      <c r="C280" s="14"/>
      <c r="D280" s="187" t="s">
        <v>18</v>
      </c>
      <c r="E280" s="220" t="s">
        <v>406</v>
      </c>
      <c r="F280" s="22">
        <v>1</v>
      </c>
      <c r="G280" s="126" t="s">
        <v>31</v>
      </c>
    </row>
    <row r="281" spans="2:7" x14ac:dyDescent="0.3">
      <c r="B281" s="45"/>
      <c r="C281" s="14"/>
      <c r="D281" s="187" t="s">
        <v>18</v>
      </c>
      <c r="E281" s="221" t="s">
        <v>84</v>
      </c>
      <c r="F281" s="22">
        <v>1</v>
      </c>
      <c r="G281" s="126" t="s">
        <v>31</v>
      </c>
    </row>
    <row r="282" spans="2:7" x14ac:dyDescent="0.3">
      <c r="B282" s="45"/>
      <c r="C282" s="14"/>
      <c r="D282" s="187" t="s">
        <v>18</v>
      </c>
      <c r="E282" s="223" t="s">
        <v>60</v>
      </c>
      <c r="F282" s="22">
        <v>1</v>
      </c>
      <c r="G282" s="126" t="s">
        <v>31</v>
      </c>
    </row>
    <row r="283" spans="2:7" x14ac:dyDescent="0.3">
      <c r="B283" s="45"/>
      <c r="C283" s="14"/>
      <c r="D283" s="183"/>
      <c r="E283" s="220"/>
      <c r="F283" s="22"/>
      <c r="G283" s="126"/>
    </row>
    <row r="284" spans="2:7" x14ac:dyDescent="0.3">
      <c r="B284" s="44">
        <v>10</v>
      </c>
      <c r="C284" s="12" t="s">
        <v>17</v>
      </c>
      <c r="D284" s="178"/>
      <c r="E284" s="222"/>
      <c r="F284" s="22"/>
      <c r="G284" s="126"/>
    </row>
    <row r="285" spans="2:7" ht="28.8" x14ac:dyDescent="0.3">
      <c r="B285" s="45"/>
      <c r="C285" s="14"/>
      <c r="D285" s="187" t="s">
        <v>18</v>
      </c>
      <c r="E285" s="220" t="s">
        <v>405</v>
      </c>
      <c r="F285" s="22">
        <v>1</v>
      </c>
      <c r="G285" s="126" t="s">
        <v>31</v>
      </c>
    </row>
    <row r="286" spans="2:7" x14ac:dyDescent="0.3">
      <c r="B286" s="45"/>
      <c r="C286" s="14"/>
      <c r="D286" s="187" t="s">
        <v>18</v>
      </c>
      <c r="E286" s="221" t="s">
        <v>84</v>
      </c>
      <c r="F286" s="22">
        <v>1</v>
      </c>
      <c r="G286" s="126" t="s">
        <v>31</v>
      </c>
    </row>
    <row r="287" spans="2:7" x14ac:dyDescent="0.3">
      <c r="B287" s="45"/>
      <c r="C287" s="14"/>
      <c r="D287" s="187" t="s">
        <v>18</v>
      </c>
      <c r="E287" s="223" t="s">
        <v>60</v>
      </c>
      <c r="F287" s="22">
        <v>1</v>
      </c>
      <c r="G287" s="126" t="s">
        <v>31</v>
      </c>
    </row>
    <row r="288" spans="2:7" x14ac:dyDescent="0.3">
      <c r="B288" s="45"/>
      <c r="C288" s="14"/>
      <c r="D288" s="187" t="s">
        <v>18</v>
      </c>
      <c r="E288" s="220" t="s">
        <v>55</v>
      </c>
      <c r="F288" s="22">
        <v>1</v>
      </c>
      <c r="G288" s="126" t="s">
        <v>31</v>
      </c>
    </row>
    <row r="289" spans="2:7" x14ac:dyDescent="0.3">
      <c r="B289" s="45"/>
      <c r="C289" s="14"/>
      <c r="D289" s="187"/>
      <c r="E289" s="220"/>
      <c r="F289" s="22"/>
      <c r="G289" s="126"/>
    </row>
    <row r="290" spans="2:7" x14ac:dyDescent="0.3">
      <c r="B290" s="44">
        <v>11</v>
      </c>
      <c r="C290" s="12" t="s">
        <v>56</v>
      </c>
      <c r="D290" s="190"/>
      <c r="E290" s="222"/>
      <c r="F290" s="22"/>
      <c r="G290" s="126"/>
    </row>
    <row r="291" spans="2:7" ht="28.8" x14ac:dyDescent="0.3">
      <c r="B291" s="45"/>
      <c r="C291" s="12"/>
      <c r="D291" s="187" t="s">
        <v>18</v>
      </c>
      <c r="E291" s="220" t="s">
        <v>407</v>
      </c>
      <c r="F291" s="22">
        <v>1</v>
      </c>
      <c r="G291" s="126" t="s">
        <v>31</v>
      </c>
    </row>
    <row r="292" spans="2:7" x14ac:dyDescent="0.3">
      <c r="B292" s="45"/>
      <c r="C292" s="12"/>
      <c r="D292" s="187" t="s">
        <v>18</v>
      </c>
      <c r="E292" s="221" t="s">
        <v>83</v>
      </c>
      <c r="F292" s="22">
        <v>3</v>
      </c>
      <c r="G292" s="126" t="s">
        <v>31</v>
      </c>
    </row>
    <row r="293" spans="2:7" x14ac:dyDescent="0.3">
      <c r="B293" s="45"/>
      <c r="C293" s="14"/>
      <c r="D293" s="187"/>
      <c r="E293" s="220"/>
      <c r="F293" s="22"/>
      <c r="G293" s="126"/>
    </row>
    <row r="294" spans="2:7" x14ac:dyDescent="0.3">
      <c r="B294" s="44">
        <v>12</v>
      </c>
      <c r="C294" s="12" t="s">
        <v>38</v>
      </c>
      <c r="D294" s="190"/>
      <c r="E294" s="222"/>
      <c r="F294" s="22"/>
      <c r="G294" s="126"/>
    </row>
    <row r="295" spans="2:7" ht="28.8" x14ac:dyDescent="0.3">
      <c r="B295" s="44"/>
      <c r="C295" s="12"/>
      <c r="D295" s="187" t="s">
        <v>18</v>
      </c>
      <c r="E295" s="220" t="s">
        <v>405</v>
      </c>
      <c r="F295" s="22">
        <v>1</v>
      </c>
      <c r="G295" s="126" t="s">
        <v>31</v>
      </c>
    </row>
    <row r="296" spans="2:7" x14ac:dyDescent="0.3">
      <c r="B296" s="44"/>
      <c r="C296" s="12"/>
      <c r="D296" s="187" t="s">
        <v>18</v>
      </c>
      <c r="E296" s="221" t="s">
        <v>84</v>
      </c>
      <c r="F296" s="22">
        <v>1</v>
      </c>
      <c r="G296" s="126" t="s">
        <v>31</v>
      </c>
    </row>
    <row r="297" spans="2:7" x14ac:dyDescent="0.3">
      <c r="B297" s="44"/>
      <c r="C297" s="12"/>
      <c r="D297" s="187" t="s">
        <v>18</v>
      </c>
      <c r="E297" s="220" t="s">
        <v>42</v>
      </c>
      <c r="F297" s="22">
        <v>1</v>
      </c>
      <c r="G297" s="126" t="s">
        <v>31</v>
      </c>
    </row>
    <row r="298" spans="2:7" x14ac:dyDescent="0.3">
      <c r="B298" s="45"/>
      <c r="C298" s="12"/>
      <c r="D298" s="187" t="s">
        <v>18</v>
      </c>
      <c r="E298" s="220" t="s">
        <v>34</v>
      </c>
      <c r="F298" s="22">
        <v>1</v>
      </c>
      <c r="G298" s="126" t="s">
        <v>31</v>
      </c>
    </row>
    <row r="299" spans="2:7" x14ac:dyDescent="0.3">
      <c r="B299" s="45"/>
      <c r="C299" s="14"/>
      <c r="D299" s="187" t="s">
        <v>18</v>
      </c>
      <c r="E299" s="220" t="s">
        <v>55</v>
      </c>
      <c r="F299" s="22">
        <v>1</v>
      </c>
      <c r="G299" s="126" t="s">
        <v>31</v>
      </c>
    </row>
    <row r="300" spans="2:7" x14ac:dyDescent="0.3">
      <c r="B300" s="45"/>
      <c r="C300" s="14"/>
      <c r="D300" s="187"/>
      <c r="E300" s="220"/>
      <c r="F300" s="22"/>
      <c r="G300" s="126"/>
    </row>
    <row r="301" spans="2:7" x14ac:dyDescent="0.3">
      <c r="B301" s="50"/>
      <c r="C301" s="35" t="s">
        <v>98</v>
      </c>
      <c r="D301" s="191"/>
      <c r="E301" s="221"/>
      <c r="F301" s="37"/>
      <c r="G301" s="141"/>
    </row>
    <row r="302" spans="2:7" x14ac:dyDescent="0.3">
      <c r="B302" s="48">
        <v>13</v>
      </c>
      <c r="C302" s="40" t="s">
        <v>64</v>
      </c>
      <c r="D302" s="192"/>
      <c r="E302" s="221"/>
      <c r="F302" s="37"/>
      <c r="G302" s="141"/>
    </row>
    <row r="303" spans="2:7" ht="43.2" x14ac:dyDescent="0.3">
      <c r="B303" s="48"/>
      <c r="C303" s="38"/>
      <c r="D303" s="191" t="s">
        <v>18</v>
      </c>
      <c r="E303" s="220" t="s">
        <v>404</v>
      </c>
      <c r="F303" s="37">
        <v>8</v>
      </c>
      <c r="G303" s="141" t="s">
        <v>31</v>
      </c>
    </row>
    <row r="304" spans="2:7" x14ac:dyDescent="0.3">
      <c r="B304" s="50"/>
      <c r="C304" s="38"/>
      <c r="D304" s="191" t="s">
        <v>18</v>
      </c>
      <c r="E304" s="221" t="s">
        <v>45</v>
      </c>
      <c r="F304" s="37">
        <v>24</v>
      </c>
      <c r="G304" s="141" t="s">
        <v>31</v>
      </c>
    </row>
    <row r="305" spans="2:7" x14ac:dyDescent="0.3">
      <c r="B305" s="50"/>
      <c r="C305" s="38"/>
      <c r="D305" s="191"/>
      <c r="E305" s="221"/>
      <c r="F305" s="37"/>
      <c r="G305" s="141"/>
    </row>
    <row r="306" spans="2:7" x14ac:dyDescent="0.3">
      <c r="B306" s="48">
        <v>14</v>
      </c>
      <c r="C306" s="40" t="s">
        <v>8</v>
      </c>
      <c r="D306" s="191"/>
      <c r="E306" s="221"/>
      <c r="F306" s="37"/>
      <c r="G306" s="141"/>
    </row>
    <row r="307" spans="2:7" ht="28.8" x14ac:dyDescent="0.3">
      <c r="B307" s="50"/>
      <c r="C307" s="38"/>
      <c r="D307" s="191" t="s">
        <v>18</v>
      </c>
      <c r="E307" s="221" t="s">
        <v>408</v>
      </c>
      <c r="F307" s="37">
        <v>2</v>
      </c>
      <c r="G307" s="141" t="s">
        <v>31</v>
      </c>
    </row>
    <row r="308" spans="2:7" x14ac:dyDescent="0.3">
      <c r="B308" s="50"/>
      <c r="C308" s="38"/>
      <c r="D308" s="191" t="s">
        <v>18</v>
      </c>
      <c r="E308" s="221" t="s">
        <v>84</v>
      </c>
      <c r="F308" s="37">
        <v>2</v>
      </c>
      <c r="G308" s="141" t="s">
        <v>31</v>
      </c>
    </row>
    <row r="309" spans="2:7" x14ac:dyDescent="0.3">
      <c r="B309" s="45"/>
      <c r="C309" s="14"/>
      <c r="D309" s="187" t="s">
        <v>18</v>
      </c>
      <c r="E309" s="223" t="s">
        <v>60</v>
      </c>
      <c r="F309" s="22">
        <v>2</v>
      </c>
      <c r="G309" s="126" t="s">
        <v>31</v>
      </c>
    </row>
    <row r="310" spans="2:7" x14ac:dyDescent="0.3">
      <c r="B310" s="50"/>
      <c r="C310" s="38"/>
      <c r="D310" s="191"/>
      <c r="E310" s="221"/>
      <c r="F310" s="37"/>
      <c r="G310" s="141"/>
    </row>
    <row r="311" spans="2:7" x14ac:dyDescent="0.3">
      <c r="B311" s="48">
        <v>15</v>
      </c>
      <c r="C311" s="40" t="s">
        <v>65</v>
      </c>
      <c r="D311" s="191"/>
      <c r="E311" s="221"/>
      <c r="F311" s="37"/>
      <c r="G311" s="141"/>
    </row>
    <row r="312" spans="2:7" ht="28.8" x14ac:dyDescent="0.3">
      <c r="B312" s="50"/>
      <c r="C312" s="40"/>
      <c r="D312" s="191" t="s">
        <v>18</v>
      </c>
      <c r="E312" s="221" t="s">
        <v>408</v>
      </c>
      <c r="F312" s="37">
        <v>2</v>
      </c>
      <c r="G312" s="141" t="s">
        <v>31</v>
      </c>
    </row>
    <row r="313" spans="2:7" x14ac:dyDescent="0.3">
      <c r="B313" s="50"/>
      <c r="C313" s="38"/>
      <c r="D313" s="191" t="s">
        <v>18</v>
      </c>
      <c r="E313" s="221" t="s">
        <v>84</v>
      </c>
      <c r="F313" s="37">
        <v>2</v>
      </c>
      <c r="G313" s="141" t="s">
        <v>31</v>
      </c>
    </row>
    <row r="314" spans="2:7" x14ac:dyDescent="0.3">
      <c r="B314" s="50"/>
      <c r="C314" s="38"/>
      <c r="D314" s="191" t="s">
        <v>18</v>
      </c>
      <c r="E314" s="221" t="s">
        <v>55</v>
      </c>
      <c r="F314" s="37">
        <v>2</v>
      </c>
      <c r="G314" s="141" t="s">
        <v>31</v>
      </c>
    </row>
    <row r="315" spans="2:7" x14ac:dyDescent="0.3">
      <c r="B315" s="45"/>
      <c r="C315" s="14"/>
      <c r="D315" s="187" t="s">
        <v>18</v>
      </c>
      <c r="E315" s="223" t="s">
        <v>60</v>
      </c>
      <c r="F315" s="22">
        <v>2</v>
      </c>
      <c r="G315" s="126" t="s">
        <v>31</v>
      </c>
    </row>
    <row r="316" spans="2:7" x14ac:dyDescent="0.3">
      <c r="B316" s="50"/>
      <c r="C316" s="38"/>
      <c r="D316" s="191"/>
      <c r="E316" s="221"/>
      <c r="F316" s="37"/>
      <c r="G316" s="141"/>
    </row>
    <row r="317" spans="2:7" x14ac:dyDescent="0.3">
      <c r="B317" s="48">
        <v>16</v>
      </c>
      <c r="C317" s="40" t="s">
        <v>16</v>
      </c>
      <c r="D317" s="191"/>
      <c r="E317" s="221"/>
      <c r="F317" s="37"/>
      <c r="G317" s="141"/>
    </row>
    <row r="318" spans="2:7" ht="28.8" x14ac:dyDescent="0.3">
      <c r="B318" s="50"/>
      <c r="C318" s="40"/>
      <c r="D318" s="191" t="s">
        <v>18</v>
      </c>
      <c r="E318" s="221" t="s">
        <v>408</v>
      </c>
      <c r="F318" s="37">
        <v>2</v>
      </c>
      <c r="G318" s="141" t="s">
        <v>31</v>
      </c>
    </row>
    <row r="319" spans="2:7" x14ac:dyDescent="0.3">
      <c r="B319" s="50"/>
      <c r="C319" s="38"/>
      <c r="D319" s="191" t="s">
        <v>18</v>
      </c>
      <c r="E319" s="221" t="s">
        <v>84</v>
      </c>
      <c r="F319" s="37">
        <v>2</v>
      </c>
      <c r="G319" s="141" t="s">
        <v>31</v>
      </c>
    </row>
    <row r="320" spans="2:7" x14ac:dyDescent="0.3">
      <c r="B320" s="45"/>
      <c r="C320" s="14"/>
      <c r="D320" s="187" t="s">
        <v>18</v>
      </c>
      <c r="E320" s="223" t="s">
        <v>60</v>
      </c>
      <c r="F320" s="22">
        <v>2</v>
      </c>
      <c r="G320" s="126" t="s">
        <v>31</v>
      </c>
    </row>
    <row r="321" spans="2:7" x14ac:dyDescent="0.3">
      <c r="B321" s="45"/>
      <c r="C321" s="14"/>
      <c r="D321" s="187"/>
      <c r="E321" s="223"/>
      <c r="F321" s="22"/>
      <c r="G321" s="126"/>
    </row>
    <row r="322" spans="2:7" x14ac:dyDescent="0.3">
      <c r="B322" s="44">
        <v>17</v>
      </c>
      <c r="C322" s="12" t="s">
        <v>38</v>
      </c>
      <c r="D322" s="190"/>
      <c r="E322" s="222"/>
      <c r="F322" s="22"/>
      <c r="G322" s="126"/>
    </row>
    <row r="323" spans="2:7" ht="28.8" x14ac:dyDescent="0.3">
      <c r="B323" s="45"/>
      <c r="C323" s="12"/>
      <c r="D323" s="187" t="s">
        <v>18</v>
      </c>
      <c r="E323" s="220" t="s">
        <v>405</v>
      </c>
      <c r="F323" s="22">
        <v>2</v>
      </c>
      <c r="G323" s="126" t="s">
        <v>31</v>
      </c>
    </row>
    <row r="324" spans="2:7" x14ac:dyDescent="0.3">
      <c r="B324" s="45"/>
      <c r="C324" s="12"/>
      <c r="D324" s="187" t="s">
        <v>18</v>
      </c>
      <c r="E324" s="221" t="s">
        <v>84</v>
      </c>
      <c r="F324" s="22">
        <v>2</v>
      </c>
      <c r="G324" s="126" t="s">
        <v>31</v>
      </c>
    </row>
    <row r="325" spans="2:7" x14ac:dyDescent="0.3">
      <c r="B325" s="50"/>
      <c r="C325" s="12"/>
      <c r="D325" s="187" t="s">
        <v>18</v>
      </c>
      <c r="E325" s="220" t="s">
        <v>42</v>
      </c>
      <c r="F325" s="22">
        <v>2</v>
      </c>
      <c r="G325" s="126" t="s">
        <v>31</v>
      </c>
    </row>
    <row r="326" spans="2:7" x14ac:dyDescent="0.3">
      <c r="B326" s="50"/>
      <c r="C326" s="12"/>
      <c r="D326" s="187" t="s">
        <v>18</v>
      </c>
      <c r="E326" s="220" t="s">
        <v>34</v>
      </c>
      <c r="F326" s="22">
        <v>2</v>
      </c>
      <c r="G326" s="126" t="s">
        <v>31</v>
      </c>
    </row>
    <row r="327" spans="2:7" x14ac:dyDescent="0.3">
      <c r="B327" s="50"/>
      <c r="C327" s="14"/>
      <c r="D327" s="187" t="s">
        <v>18</v>
      </c>
      <c r="E327" s="220" t="s">
        <v>55</v>
      </c>
      <c r="F327" s="22">
        <v>2</v>
      </c>
      <c r="G327" s="126" t="s">
        <v>31</v>
      </c>
    </row>
    <row r="328" spans="2:7" x14ac:dyDescent="0.3">
      <c r="B328" s="50"/>
      <c r="C328" s="38"/>
      <c r="D328" s="191"/>
      <c r="E328" s="221"/>
      <c r="F328" s="37"/>
      <c r="G328" s="141"/>
    </row>
    <row r="329" spans="2:7" x14ac:dyDescent="0.3">
      <c r="B329" s="48">
        <v>18</v>
      </c>
      <c r="C329" s="40" t="s">
        <v>56</v>
      </c>
      <c r="D329" s="191"/>
      <c r="E329" s="221"/>
      <c r="F329" s="37"/>
      <c r="G329" s="141"/>
    </row>
    <row r="330" spans="2:7" ht="14.25" customHeight="1" x14ac:dyDescent="0.3">
      <c r="B330" s="48"/>
      <c r="C330" s="38"/>
      <c r="D330" s="191" t="s">
        <v>18</v>
      </c>
      <c r="E330" s="220" t="s">
        <v>407</v>
      </c>
      <c r="F330" s="37">
        <v>2</v>
      </c>
      <c r="G330" s="141" t="s">
        <v>31</v>
      </c>
    </row>
    <row r="331" spans="2:7" x14ac:dyDescent="0.3">
      <c r="B331" s="50"/>
      <c r="C331" s="38"/>
      <c r="D331" s="191" t="s">
        <v>18</v>
      </c>
      <c r="E331" s="221" t="s">
        <v>83</v>
      </c>
      <c r="F331" s="37">
        <v>6</v>
      </c>
      <c r="G331" s="141" t="s">
        <v>31</v>
      </c>
    </row>
    <row r="332" spans="2:7" x14ac:dyDescent="0.3">
      <c r="B332" s="45"/>
      <c r="C332" s="14"/>
      <c r="D332" s="187"/>
      <c r="E332" s="220"/>
      <c r="F332" s="22"/>
      <c r="G332" s="126"/>
    </row>
    <row r="333" spans="2:7" x14ac:dyDescent="0.3">
      <c r="B333" s="44">
        <v>19</v>
      </c>
      <c r="C333" s="12" t="s">
        <v>59</v>
      </c>
      <c r="D333" s="178"/>
      <c r="E333" s="222"/>
      <c r="F333" s="22"/>
      <c r="G333" s="126"/>
    </row>
    <row r="334" spans="2:7" ht="28.8" x14ac:dyDescent="0.3">
      <c r="B334" s="45"/>
      <c r="C334" s="14"/>
      <c r="D334" s="187" t="s">
        <v>18</v>
      </c>
      <c r="E334" s="221" t="s">
        <v>408</v>
      </c>
      <c r="F334" s="22">
        <v>1</v>
      </c>
      <c r="G334" s="126" t="s">
        <v>31</v>
      </c>
    </row>
    <row r="335" spans="2:7" x14ac:dyDescent="0.3">
      <c r="B335" s="50"/>
      <c r="C335" s="38"/>
      <c r="D335" s="191" t="s">
        <v>18</v>
      </c>
      <c r="E335" s="221" t="s">
        <v>84</v>
      </c>
      <c r="F335" s="37">
        <v>1</v>
      </c>
      <c r="G335" s="141" t="s">
        <v>31</v>
      </c>
    </row>
    <row r="336" spans="2:7" x14ac:dyDescent="0.3">
      <c r="B336" s="45"/>
      <c r="C336" s="14"/>
      <c r="D336" s="187" t="s">
        <v>18</v>
      </c>
      <c r="E336" s="220" t="s">
        <v>377</v>
      </c>
      <c r="F336" s="22">
        <v>1</v>
      </c>
      <c r="G336" s="126" t="s">
        <v>111</v>
      </c>
    </row>
    <row r="337" spans="2:7" x14ac:dyDescent="0.3">
      <c r="B337" s="45"/>
      <c r="C337" s="14"/>
      <c r="D337" s="187"/>
      <c r="E337" s="220"/>
      <c r="F337" s="22"/>
      <c r="G337" s="126"/>
    </row>
    <row r="338" spans="2:7" x14ac:dyDescent="0.3">
      <c r="B338" s="48">
        <v>20</v>
      </c>
      <c r="C338" s="12" t="s">
        <v>28</v>
      </c>
      <c r="D338" s="190"/>
      <c r="E338" s="220"/>
      <c r="F338" s="22"/>
      <c r="G338" s="126"/>
    </row>
    <row r="339" spans="2:7" x14ac:dyDescent="0.3">
      <c r="B339" s="48"/>
      <c r="C339" s="34" t="s">
        <v>61</v>
      </c>
      <c r="D339" s="190"/>
      <c r="E339" s="220"/>
      <c r="F339" s="22"/>
      <c r="G339" s="126"/>
    </row>
    <row r="340" spans="2:7" ht="28.8" x14ac:dyDescent="0.3">
      <c r="B340" s="45"/>
      <c r="C340" s="14"/>
      <c r="D340" s="187" t="s">
        <v>18</v>
      </c>
      <c r="E340" s="221" t="s">
        <v>43</v>
      </c>
      <c r="F340" s="22">
        <v>1</v>
      </c>
      <c r="G340" s="126" t="s">
        <v>30</v>
      </c>
    </row>
    <row r="341" spans="2:7" x14ac:dyDescent="0.3">
      <c r="B341" s="45"/>
      <c r="C341" s="14"/>
      <c r="D341" s="183"/>
      <c r="E341" s="9" t="s">
        <v>66</v>
      </c>
      <c r="F341" s="22"/>
      <c r="G341" s="126"/>
    </row>
    <row r="342" spans="2:7" x14ac:dyDescent="0.3">
      <c r="B342" s="45"/>
      <c r="C342" s="14"/>
      <c r="D342" s="183"/>
      <c r="E342" s="9" t="s">
        <v>67</v>
      </c>
      <c r="F342" s="22"/>
      <c r="G342" s="126"/>
    </row>
    <row r="343" spans="2:7" x14ac:dyDescent="0.3">
      <c r="B343" s="45"/>
      <c r="C343" s="14"/>
      <c r="D343" s="183"/>
      <c r="E343" s="9" t="s">
        <v>68</v>
      </c>
      <c r="F343" s="22"/>
      <c r="G343" s="126"/>
    </row>
    <row r="344" spans="2:7" x14ac:dyDescent="0.3">
      <c r="B344" s="45"/>
      <c r="C344" s="14"/>
      <c r="D344" s="183"/>
      <c r="E344" s="9" t="s">
        <v>69</v>
      </c>
      <c r="F344" s="22"/>
      <c r="G344" s="126"/>
    </row>
    <row r="345" spans="2:7" x14ac:dyDescent="0.3">
      <c r="B345" s="45"/>
      <c r="C345" s="14"/>
      <c r="D345" s="183"/>
      <c r="E345" s="9" t="s">
        <v>71</v>
      </c>
      <c r="F345" s="22"/>
      <c r="G345" s="126"/>
    </row>
    <row r="346" spans="2:7" x14ac:dyDescent="0.3">
      <c r="B346" s="45"/>
      <c r="C346" s="14"/>
      <c r="D346" s="183"/>
      <c r="E346" s="9" t="s">
        <v>70</v>
      </c>
      <c r="F346" s="22"/>
      <c r="G346" s="126"/>
    </row>
    <row r="347" spans="2:7" x14ac:dyDescent="0.3">
      <c r="B347" s="45"/>
      <c r="C347" s="14"/>
      <c r="D347" s="183"/>
      <c r="E347" s="9" t="s">
        <v>99</v>
      </c>
      <c r="F347" s="22"/>
      <c r="G347" s="126"/>
    </row>
    <row r="348" spans="2:7" x14ac:dyDescent="0.3">
      <c r="B348" s="45"/>
      <c r="C348" s="14"/>
      <c r="D348" s="183"/>
      <c r="E348" s="9" t="s">
        <v>72</v>
      </c>
      <c r="F348" s="22"/>
      <c r="G348" s="126"/>
    </row>
    <row r="349" spans="2:7" x14ac:dyDescent="0.3">
      <c r="B349" s="45"/>
      <c r="C349" s="14"/>
      <c r="D349" s="183"/>
      <c r="E349" s="9" t="s">
        <v>73</v>
      </c>
      <c r="F349" s="22"/>
      <c r="G349" s="126"/>
    </row>
    <row r="350" spans="2:7" x14ac:dyDescent="0.3">
      <c r="B350" s="45"/>
      <c r="C350" s="14"/>
      <c r="D350" s="187" t="s">
        <v>18</v>
      </c>
      <c r="E350" s="224" t="s">
        <v>44</v>
      </c>
      <c r="F350" s="22"/>
      <c r="G350" s="126"/>
    </row>
    <row r="351" spans="2:7" x14ac:dyDescent="0.3">
      <c r="B351" s="45"/>
      <c r="C351" s="14"/>
      <c r="D351" s="187" t="s">
        <v>18</v>
      </c>
      <c r="E351" s="224" t="s">
        <v>74</v>
      </c>
      <c r="F351" s="22"/>
      <c r="G351" s="126"/>
    </row>
    <row r="352" spans="2:7" x14ac:dyDescent="0.3">
      <c r="B352" s="45"/>
      <c r="C352" s="14"/>
      <c r="D352" s="187"/>
      <c r="E352" s="224"/>
      <c r="F352" s="22"/>
      <c r="G352" s="126"/>
    </row>
    <row r="353" spans="2:7" x14ac:dyDescent="0.3">
      <c r="B353" s="45"/>
      <c r="C353" s="35" t="s">
        <v>62</v>
      </c>
      <c r="D353" s="191"/>
      <c r="E353" s="225"/>
      <c r="F353" s="37"/>
      <c r="G353" s="141"/>
    </row>
    <row r="354" spans="2:7" ht="28.8" x14ac:dyDescent="0.3">
      <c r="B354" s="45"/>
      <c r="C354" s="35"/>
      <c r="D354" s="191" t="s">
        <v>18</v>
      </c>
      <c r="E354" s="225" t="s">
        <v>43</v>
      </c>
      <c r="F354" s="37">
        <v>2</v>
      </c>
      <c r="G354" s="141" t="s">
        <v>31</v>
      </c>
    </row>
    <row r="355" spans="2:7" x14ac:dyDescent="0.3">
      <c r="B355" s="45"/>
      <c r="C355" s="35"/>
      <c r="D355" s="191"/>
      <c r="E355" s="225" t="s">
        <v>75</v>
      </c>
      <c r="F355" s="37"/>
      <c r="G355" s="141"/>
    </row>
    <row r="356" spans="2:7" x14ac:dyDescent="0.3">
      <c r="B356" s="45"/>
      <c r="C356" s="35"/>
      <c r="D356" s="191"/>
      <c r="E356" s="225" t="s">
        <v>76</v>
      </c>
      <c r="F356" s="37"/>
      <c r="G356" s="141"/>
    </row>
    <row r="357" spans="2:7" x14ac:dyDescent="0.3">
      <c r="B357" s="45"/>
      <c r="C357" s="35"/>
      <c r="D357" s="191"/>
      <c r="E357" s="225" t="s">
        <v>77</v>
      </c>
      <c r="F357" s="37"/>
      <c r="G357" s="141"/>
    </row>
    <row r="358" spans="2:7" x14ac:dyDescent="0.3">
      <c r="B358" s="45"/>
      <c r="C358" s="35"/>
      <c r="D358" s="191"/>
      <c r="E358" s="225" t="s">
        <v>78</v>
      </c>
      <c r="F358" s="37"/>
      <c r="G358" s="141"/>
    </row>
    <row r="359" spans="2:7" x14ac:dyDescent="0.3">
      <c r="B359" s="45"/>
      <c r="C359" s="35"/>
      <c r="D359" s="191"/>
      <c r="E359" s="225" t="s">
        <v>79</v>
      </c>
      <c r="F359" s="37"/>
      <c r="G359" s="141"/>
    </row>
    <row r="360" spans="2:7" x14ac:dyDescent="0.3">
      <c r="B360" s="45"/>
      <c r="C360" s="35"/>
      <c r="D360" s="191"/>
      <c r="E360" s="225" t="s">
        <v>80</v>
      </c>
      <c r="F360" s="37"/>
      <c r="G360" s="141"/>
    </row>
    <row r="361" spans="2:7" x14ac:dyDescent="0.3">
      <c r="B361" s="45"/>
      <c r="C361" s="35"/>
      <c r="D361" s="191"/>
      <c r="E361" s="225" t="s">
        <v>81</v>
      </c>
      <c r="F361" s="37"/>
      <c r="G361" s="141"/>
    </row>
    <row r="362" spans="2:7" x14ac:dyDescent="0.3">
      <c r="B362" s="45"/>
      <c r="C362" s="35"/>
      <c r="D362" s="191"/>
      <c r="E362" s="225" t="s">
        <v>82</v>
      </c>
      <c r="F362" s="37"/>
      <c r="G362" s="141"/>
    </row>
    <row r="363" spans="2:7" x14ac:dyDescent="0.3">
      <c r="B363" s="45"/>
      <c r="C363" s="14"/>
      <c r="D363" s="187"/>
      <c r="E363" s="224"/>
      <c r="F363" s="22"/>
      <c r="G363" s="126"/>
    </row>
    <row r="364" spans="2:7" x14ac:dyDescent="0.3">
      <c r="B364" s="44">
        <v>21</v>
      </c>
      <c r="C364" s="12" t="s">
        <v>29</v>
      </c>
      <c r="D364" s="178"/>
      <c r="E364" s="220"/>
      <c r="F364" s="22"/>
      <c r="G364" s="126"/>
    </row>
    <row r="365" spans="2:7" x14ac:dyDescent="0.3">
      <c r="B365" s="45"/>
      <c r="C365" s="14"/>
      <c r="D365" s="187" t="s">
        <v>18</v>
      </c>
      <c r="E365" s="220" t="s">
        <v>20</v>
      </c>
      <c r="F365" s="22">
        <v>3</v>
      </c>
      <c r="G365" s="126" t="s">
        <v>31</v>
      </c>
    </row>
    <row r="366" spans="2:7" x14ac:dyDescent="0.3">
      <c r="B366" s="45"/>
      <c r="C366" s="14"/>
      <c r="D366" s="183"/>
      <c r="E366" s="220" t="s">
        <v>21</v>
      </c>
      <c r="F366" s="22"/>
      <c r="G366" s="126"/>
    </row>
    <row r="367" spans="2:7" ht="28.8" x14ac:dyDescent="0.3">
      <c r="B367" s="45"/>
      <c r="C367" s="14"/>
      <c r="D367" s="183"/>
      <c r="E367" s="220" t="s">
        <v>22</v>
      </c>
      <c r="F367" s="22"/>
      <c r="G367" s="126"/>
    </row>
    <row r="368" spans="2:7" x14ac:dyDescent="0.3">
      <c r="B368" s="45"/>
      <c r="C368" s="14"/>
      <c r="D368" s="183"/>
      <c r="E368" s="16" t="s">
        <v>23</v>
      </c>
      <c r="F368" s="22"/>
      <c r="G368" s="126"/>
    </row>
    <row r="369" spans="2:7" x14ac:dyDescent="0.3">
      <c r="B369" s="45"/>
      <c r="C369" s="14"/>
      <c r="D369" s="183"/>
      <c r="E369" s="220" t="s">
        <v>24</v>
      </c>
      <c r="F369" s="22"/>
      <c r="G369" s="126"/>
    </row>
    <row r="370" spans="2:7" x14ac:dyDescent="0.3">
      <c r="B370" s="45"/>
      <c r="C370" s="14"/>
      <c r="D370" s="187" t="s">
        <v>18</v>
      </c>
      <c r="E370" s="220" t="s">
        <v>25</v>
      </c>
      <c r="F370" s="22">
        <v>1</v>
      </c>
      <c r="G370" s="126" t="s">
        <v>31</v>
      </c>
    </row>
    <row r="371" spans="2:7" ht="28.8" x14ac:dyDescent="0.3">
      <c r="B371" s="45"/>
      <c r="C371" s="14"/>
      <c r="D371" s="183"/>
      <c r="E371" s="220" t="s">
        <v>86</v>
      </c>
      <c r="F371" s="22"/>
      <c r="G371" s="126"/>
    </row>
    <row r="372" spans="2:7" ht="28.8" x14ac:dyDescent="0.3">
      <c r="B372" s="45"/>
      <c r="C372" s="14"/>
      <c r="D372" s="183"/>
      <c r="E372" s="220" t="s">
        <v>26</v>
      </c>
      <c r="F372" s="22"/>
      <c r="G372" s="126"/>
    </row>
    <row r="373" spans="2:7" ht="28.8" x14ac:dyDescent="0.3">
      <c r="B373" s="45"/>
      <c r="C373" s="14"/>
      <c r="D373" s="183"/>
      <c r="E373" s="220" t="s">
        <v>89</v>
      </c>
      <c r="F373" s="22"/>
      <c r="G373" s="126"/>
    </row>
    <row r="374" spans="2:7" ht="28.8" x14ac:dyDescent="0.3">
      <c r="B374" s="45"/>
      <c r="C374" s="14"/>
      <c r="D374" s="183"/>
      <c r="E374" s="220" t="s">
        <v>88</v>
      </c>
      <c r="F374" s="22"/>
      <c r="G374" s="126"/>
    </row>
    <row r="375" spans="2:7" x14ac:dyDescent="0.3">
      <c r="B375" s="45"/>
      <c r="C375" s="14"/>
      <c r="D375" s="183"/>
      <c r="E375" s="220" t="s">
        <v>91</v>
      </c>
      <c r="F375" s="22"/>
      <c r="G375" s="126"/>
    </row>
    <row r="376" spans="2:7" x14ac:dyDescent="0.3">
      <c r="B376" s="45"/>
      <c r="C376" s="14"/>
      <c r="D376" s="183"/>
      <c r="E376" s="220" t="s">
        <v>27</v>
      </c>
      <c r="F376" s="22"/>
      <c r="G376" s="126"/>
    </row>
    <row r="377" spans="2:7" x14ac:dyDescent="0.3">
      <c r="B377" s="45"/>
      <c r="C377" s="14"/>
      <c r="D377" s="183"/>
      <c r="E377" s="220" t="s">
        <v>94</v>
      </c>
      <c r="F377" s="22"/>
      <c r="G377" s="126"/>
    </row>
    <row r="378" spans="2:7" x14ac:dyDescent="0.3">
      <c r="B378" s="45"/>
      <c r="C378" s="14"/>
      <c r="D378" s="193" t="s">
        <v>18</v>
      </c>
      <c r="E378" s="220" t="s">
        <v>85</v>
      </c>
      <c r="F378" s="22">
        <v>2</v>
      </c>
      <c r="G378" s="126" t="s">
        <v>31</v>
      </c>
    </row>
    <row r="379" spans="2:7" ht="28.8" x14ac:dyDescent="0.3">
      <c r="B379" s="45"/>
      <c r="C379" s="14"/>
      <c r="D379" s="183"/>
      <c r="E379" s="220" t="s">
        <v>86</v>
      </c>
      <c r="F379" s="22"/>
      <c r="G379" s="126"/>
    </row>
    <row r="380" spans="2:7" ht="28.8" x14ac:dyDescent="0.3">
      <c r="B380" s="45"/>
      <c r="C380" s="14"/>
      <c r="D380" s="183"/>
      <c r="E380" s="220" t="s">
        <v>87</v>
      </c>
      <c r="F380" s="22"/>
      <c r="G380" s="126"/>
    </row>
    <row r="381" spans="2:7" ht="28.8" x14ac:dyDescent="0.3">
      <c r="B381" s="45"/>
      <c r="C381" s="14"/>
      <c r="D381" s="183"/>
      <c r="E381" s="220" t="s">
        <v>90</v>
      </c>
      <c r="F381" s="22"/>
      <c r="G381" s="126"/>
    </row>
    <row r="382" spans="2:7" ht="28.8" x14ac:dyDescent="0.3">
      <c r="B382" s="45"/>
      <c r="C382" s="14"/>
      <c r="D382" s="183"/>
      <c r="E382" s="220" t="s">
        <v>88</v>
      </c>
      <c r="F382" s="22"/>
      <c r="G382" s="126"/>
    </row>
    <row r="383" spans="2:7" x14ac:dyDescent="0.3">
      <c r="B383" s="45"/>
      <c r="C383" s="14"/>
      <c r="D383" s="183"/>
      <c r="E383" s="220" t="s">
        <v>92</v>
      </c>
      <c r="F383" s="22"/>
      <c r="G383" s="126"/>
    </row>
    <row r="384" spans="2:7" x14ac:dyDescent="0.3">
      <c r="B384" s="45"/>
      <c r="C384" s="14"/>
      <c r="D384" s="183"/>
      <c r="E384" s="220" t="s">
        <v>27</v>
      </c>
      <c r="F384" s="22"/>
      <c r="G384" s="126"/>
    </row>
    <row r="385" spans="2:7" x14ac:dyDescent="0.3">
      <c r="B385" s="45"/>
      <c r="C385" s="14"/>
      <c r="D385" s="183"/>
      <c r="E385" s="220" t="s">
        <v>93</v>
      </c>
      <c r="F385" s="22"/>
      <c r="G385" s="126"/>
    </row>
    <row r="386" spans="2:7" x14ac:dyDescent="0.3">
      <c r="B386" s="45"/>
      <c r="C386" s="14"/>
      <c r="D386" s="187" t="s">
        <v>18</v>
      </c>
      <c r="E386" s="226" t="s">
        <v>374</v>
      </c>
      <c r="F386" s="22">
        <v>1</v>
      </c>
      <c r="G386" s="126" t="s">
        <v>111</v>
      </c>
    </row>
    <row r="387" spans="2:7" x14ac:dyDescent="0.3">
      <c r="B387" s="45"/>
      <c r="C387" s="14"/>
      <c r="D387" s="187" t="s">
        <v>18</v>
      </c>
      <c r="E387" s="220" t="s">
        <v>54</v>
      </c>
      <c r="F387" s="22">
        <v>4</v>
      </c>
      <c r="G387" s="126" t="s">
        <v>31</v>
      </c>
    </row>
    <row r="388" spans="2:7" x14ac:dyDescent="0.3">
      <c r="B388" s="45"/>
      <c r="C388" s="14"/>
      <c r="D388" s="187"/>
      <c r="E388" s="220"/>
      <c r="F388" s="22"/>
      <c r="G388" s="126"/>
    </row>
    <row r="389" spans="2:7" x14ac:dyDescent="0.3">
      <c r="B389" s="44">
        <v>22</v>
      </c>
      <c r="C389" s="12" t="s">
        <v>135</v>
      </c>
      <c r="D389" s="187"/>
      <c r="E389" s="220"/>
      <c r="F389" s="22"/>
      <c r="G389" s="126"/>
    </row>
    <row r="390" spans="2:7" x14ac:dyDescent="0.3">
      <c r="B390" s="45"/>
      <c r="C390" s="12"/>
      <c r="D390" s="187"/>
      <c r="E390" s="220" t="s">
        <v>46</v>
      </c>
      <c r="F390" s="22"/>
      <c r="G390" s="126"/>
    </row>
    <row r="391" spans="2:7" x14ac:dyDescent="0.3">
      <c r="B391" s="45"/>
      <c r="C391" s="12"/>
      <c r="D391" s="187" t="s">
        <v>18</v>
      </c>
      <c r="E391" s="220" t="s">
        <v>47</v>
      </c>
      <c r="F391" s="22"/>
      <c r="G391" s="126"/>
    </row>
    <row r="392" spans="2:7" x14ac:dyDescent="0.3">
      <c r="B392" s="45"/>
      <c r="C392" s="12"/>
      <c r="D392" s="187"/>
      <c r="E392" s="220" t="s">
        <v>49</v>
      </c>
      <c r="F392" s="22"/>
      <c r="G392" s="126"/>
    </row>
    <row r="393" spans="2:7" ht="28.8" x14ac:dyDescent="0.3">
      <c r="B393" s="50"/>
      <c r="C393" s="40"/>
      <c r="D393" s="191"/>
      <c r="E393" s="227" t="s">
        <v>50</v>
      </c>
      <c r="F393" s="37">
        <v>1</v>
      </c>
      <c r="G393" s="141" t="s">
        <v>31</v>
      </c>
    </row>
    <row r="394" spans="2:7" x14ac:dyDescent="0.3">
      <c r="B394" s="50"/>
      <c r="C394" s="40"/>
      <c r="D394" s="191"/>
      <c r="E394" s="227" t="s">
        <v>51</v>
      </c>
      <c r="F394" s="37">
        <v>1</v>
      </c>
      <c r="G394" s="141" t="s">
        <v>31</v>
      </c>
    </row>
    <row r="395" spans="2:7" x14ac:dyDescent="0.3">
      <c r="B395" s="50"/>
      <c r="C395" s="40"/>
      <c r="D395" s="194" t="s">
        <v>18</v>
      </c>
      <c r="E395" s="228" t="s">
        <v>48</v>
      </c>
      <c r="F395" s="37">
        <v>20</v>
      </c>
      <c r="G395" s="141" t="s">
        <v>31</v>
      </c>
    </row>
    <row r="396" spans="2:7" x14ac:dyDescent="0.3">
      <c r="B396" s="310" t="s">
        <v>389</v>
      </c>
      <c r="C396" s="311"/>
      <c r="D396" s="311"/>
      <c r="E396" s="311"/>
      <c r="F396" s="121"/>
      <c r="G396" s="168"/>
    </row>
    <row r="397" spans="2:7" ht="15" thickBot="1" x14ac:dyDescent="0.35">
      <c r="B397" s="116" t="s">
        <v>13</v>
      </c>
      <c r="C397" s="117" t="s">
        <v>131</v>
      </c>
      <c r="D397" s="118"/>
      <c r="E397" s="119"/>
      <c r="F397" s="120"/>
      <c r="G397" s="139"/>
    </row>
    <row r="398" spans="2:7" x14ac:dyDescent="0.3">
      <c r="B398" s="48">
        <v>23</v>
      </c>
      <c r="C398" s="40" t="s">
        <v>132</v>
      </c>
      <c r="D398" s="198"/>
      <c r="E398" s="199"/>
      <c r="F398" s="37"/>
      <c r="G398" s="141"/>
    </row>
    <row r="399" spans="2:7" x14ac:dyDescent="0.3">
      <c r="B399" s="48"/>
      <c r="C399" s="195" t="s">
        <v>119</v>
      </c>
      <c r="D399" s="195"/>
      <c r="E399" s="196"/>
      <c r="F399" s="37">
        <v>1</v>
      </c>
      <c r="G399" s="141" t="s">
        <v>30</v>
      </c>
    </row>
    <row r="400" spans="2:7" x14ac:dyDescent="0.3">
      <c r="B400" s="48"/>
      <c r="C400" s="40"/>
      <c r="D400" s="200"/>
      <c r="E400" s="201" t="s">
        <v>251</v>
      </c>
      <c r="F400" s="37"/>
      <c r="G400" s="141"/>
    </row>
    <row r="401" spans="2:7" x14ac:dyDescent="0.3">
      <c r="B401" s="48"/>
      <c r="C401" s="40"/>
      <c r="D401" s="200" t="s">
        <v>18</v>
      </c>
      <c r="E401" s="8" t="s">
        <v>252</v>
      </c>
      <c r="F401" s="37"/>
      <c r="G401" s="141"/>
    </row>
    <row r="402" spans="2:7" x14ac:dyDescent="0.3">
      <c r="B402" s="48"/>
      <c r="C402" s="40"/>
      <c r="D402" s="200" t="s">
        <v>18</v>
      </c>
      <c r="E402" s="8" t="s">
        <v>253</v>
      </c>
      <c r="F402" s="37"/>
      <c r="G402" s="141"/>
    </row>
    <row r="403" spans="2:7" x14ac:dyDescent="0.3">
      <c r="B403" s="48"/>
      <c r="C403" s="40"/>
      <c r="D403" s="200" t="s">
        <v>18</v>
      </c>
      <c r="E403" s="8" t="s">
        <v>254</v>
      </c>
      <c r="F403" s="37"/>
      <c r="G403" s="141"/>
    </row>
    <row r="404" spans="2:7" x14ac:dyDescent="0.3">
      <c r="B404" s="48"/>
      <c r="C404" s="40"/>
      <c r="D404" s="200" t="s">
        <v>18</v>
      </c>
      <c r="E404" s="8" t="s">
        <v>255</v>
      </c>
      <c r="F404" s="37"/>
      <c r="G404" s="141"/>
    </row>
    <row r="405" spans="2:7" x14ac:dyDescent="0.3">
      <c r="B405" s="48"/>
      <c r="C405" s="40"/>
      <c r="D405" s="200" t="s">
        <v>18</v>
      </c>
      <c r="E405" s="8" t="s">
        <v>256</v>
      </c>
      <c r="F405" s="37"/>
      <c r="G405" s="141"/>
    </row>
    <row r="406" spans="2:7" x14ac:dyDescent="0.3">
      <c r="B406" s="48"/>
      <c r="C406" s="40"/>
      <c r="D406" s="200" t="s">
        <v>18</v>
      </c>
      <c r="E406" s="8" t="s">
        <v>257</v>
      </c>
      <c r="F406" s="37"/>
      <c r="G406" s="141"/>
    </row>
    <row r="407" spans="2:7" x14ac:dyDescent="0.3">
      <c r="B407" s="48"/>
      <c r="C407" s="40"/>
      <c r="D407" s="200" t="s">
        <v>18</v>
      </c>
      <c r="E407" s="8" t="s">
        <v>258</v>
      </c>
      <c r="F407" s="37"/>
      <c r="G407" s="141"/>
    </row>
    <row r="408" spans="2:7" x14ac:dyDescent="0.3">
      <c r="B408" s="48"/>
      <c r="C408" s="40"/>
      <c r="D408" s="200" t="s">
        <v>18</v>
      </c>
      <c r="E408" s="8" t="s">
        <v>259</v>
      </c>
      <c r="F408" s="37"/>
      <c r="G408" s="141"/>
    </row>
    <row r="409" spans="2:7" x14ac:dyDescent="0.3">
      <c r="B409" s="48"/>
      <c r="C409" s="40"/>
      <c r="D409" s="200" t="s">
        <v>18</v>
      </c>
      <c r="E409" s="8" t="s">
        <v>260</v>
      </c>
      <c r="F409" s="37"/>
      <c r="G409" s="141"/>
    </row>
    <row r="410" spans="2:7" x14ac:dyDescent="0.3">
      <c r="B410" s="48"/>
      <c r="C410" s="40"/>
      <c r="D410" s="200"/>
      <c r="E410" s="8"/>
      <c r="F410" s="37"/>
      <c r="G410" s="141"/>
    </row>
    <row r="411" spans="2:7" x14ac:dyDescent="0.3">
      <c r="B411" s="50"/>
      <c r="C411" s="195" t="s">
        <v>120</v>
      </c>
      <c r="D411" s="195"/>
      <c r="E411" s="196"/>
      <c r="F411" s="37">
        <v>6</v>
      </c>
      <c r="G411" s="141" t="s">
        <v>30</v>
      </c>
    </row>
    <row r="412" spans="2:7" s="98" customFormat="1" x14ac:dyDescent="0.3">
      <c r="B412" s="96"/>
      <c r="C412" s="100"/>
      <c r="D412" s="100"/>
      <c r="E412" s="174" t="s">
        <v>251</v>
      </c>
      <c r="F412" s="97"/>
      <c r="G412" s="142"/>
    </row>
    <row r="413" spans="2:7" s="98" customFormat="1" x14ac:dyDescent="0.3">
      <c r="B413" s="96"/>
      <c r="C413" s="100"/>
      <c r="D413" s="202" t="s">
        <v>18</v>
      </c>
      <c r="E413" s="106" t="s">
        <v>261</v>
      </c>
      <c r="F413" s="97"/>
      <c r="G413" s="142"/>
    </row>
    <row r="414" spans="2:7" s="98" customFormat="1" x14ac:dyDescent="0.3">
      <c r="B414" s="96"/>
      <c r="C414" s="100"/>
      <c r="D414" s="202" t="s">
        <v>18</v>
      </c>
      <c r="E414" s="106" t="s">
        <v>262</v>
      </c>
      <c r="F414" s="97"/>
      <c r="G414" s="142"/>
    </row>
    <row r="415" spans="2:7" s="98" customFormat="1" x14ac:dyDescent="0.3">
      <c r="B415" s="96"/>
      <c r="C415" s="100"/>
      <c r="D415" s="202" t="s">
        <v>18</v>
      </c>
      <c r="E415" s="106" t="s">
        <v>263</v>
      </c>
      <c r="F415" s="97"/>
      <c r="G415" s="142"/>
    </row>
    <row r="416" spans="2:7" s="98" customFormat="1" x14ac:dyDescent="0.3">
      <c r="B416" s="96"/>
      <c r="C416" s="100"/>
      <c r="D416" s="202" t="s">
        <v>18</v>
      </c>
      <c r="E416" s="106" t="s">
        <v>264</v>
      </c>
      <c r="F416" s="97"/>
      <c r="G416" s="142"/>
    </row>
    <row r="417" spans="2:7" s="98" customFormat="1" x14ac:dyDescent="0.3">
      <c r="B417" s="96"/>
      <c r="C417" s="100"/>
      <c r="D417" s="202" t="s">
        <v>18</v>
      </c>
      <c r="E417" s="106" t="s">
        <v>265</v>
      </c>
      <c r="F417" s="97"/>
      <c r="G417" s="142"/>
    </row>
    <row r="418" spans="2:7" s="98" customFormat="1" x14ac:dyDescent="0.3">
      <c r="B418" s="96"/>
      <c r="C418" s="100"/>
      <c r="D418" s="202" t="s">
        <v>18</v>
      </c>
      <c r="E418" s="106" t="s">
        <v>266</v>
      </c>
      <c r="F418" s="97"/>
      <c r="G418" s="142"/>
    </row>
    <row r="419" spans="2:7" s="98" customFormat="1" x14ac:dyDescent="0.3">
      <c r="B419" s="96"/>
      <c r="C419" s="100"/>
      <c r="D419" s="202" t="s">
        <v>18</v>
      </c>
      <c r="E419" s="106" t="s">
        <v>267</v>
      </c>
      <c r="F419" s="97"/>
      <c r="G419" s="142"/>
    </row>
    <row r="420" spans="2:7" s="98" customFormat="1" x14ac:dyDescent="0.3">
      <c r="B420" s="96"/>
      <c r="C420" s="100"/>
      <c r="D420" s="202" t="s">
        <v>18</v>
      </c>
      <c r="E420" s="106" t="s">
        <v>269</v>
      </c>
      <c r="F420" s="97"/>
      <c r="G420" s="142"/>
    </row>
    <row r="421" spans="2:7" s="98" customFormat="1" x14ac:dyDescent="0.3">
      <c r="B421" s="96"/>
      <c r="C421" s="100"/>
      <c r="D421" s="202" t="s">
        <v>18</v>
      </c>
      <c r="E421" s="106" t="s">
        <v>268</v>
      </c>
      <c r="F421" s="97"/>
      <c r="G421" s="142"/>
    </row>
    <row r="422" spans="2:7" s="98" customFormat="1" x14ac:dyDescent="0.3">
      <c r="B422" s="96"/>
      <c r="C422" s="100"/>
      <c r="D422" s="202" t="s">
        <v>18</v>
      </c>
      <c r="E422" s="106" t="s">
        <v>270</v>
      </c>
      <c r="F422" s="97"/>
      <c r="G422" s="142"/>
    </row>
    <row r="423" spans="2:7" s="98" customFormat="1" x14ac:dyDescent="0.3">
      <c r="B423" s="96"/>
      <c r="C423" s="100"/>
      <c r="D423" s="202" t="s">
        <v>18</v>
      </c>
      <c r="E423" s="106" t="s">
        <v>271</v>
      </c>
      <c r="F423" s="97"/>
      <c r="G423" s="142"/>
    </row>
    <row r="424" spans="2:7" s="98" customFormat="1" x14ac:dyDescent="0.3">
      <c r="B424" s="96"/>
      <c r="C424" s="100"/>
      <c r="D424" s="202" t="s">
        <v>18</v>
      </c>
      <c r="E424" s="106" t="s">
        <v>272</v>
      </c>
      <c r="F424" s="97"/>
      <c r="G424" s="142"/>
    </row>
    <row r="425" spans="2:7" s="98" customFormat="1" x14ac:dyDescent="0.3">
      <c r="B425" s="96"/>
      <c r="C425" s="100"/>
      <c r="D425" s="202"/>
      <c r="E425" s="106"/>
      <c r="F425" s="97"/>
      <c r="G425" s="142"/>
    </row>
    <row r="426" spans="2:7" x14ac:dyDescent="0.3">
      <c r="B426" s="50"/>
      <c r="C426" s="195" t="s">
        <v>113</v>
      </c>
      <c r="D426" s="195"/>
      <c r="E426" s="196"/>
      <c r="F426" s="37">
        <v>1</v>
      </c>
      <c r="G426" s="141" t="s">
        <v>30</v>
      </c>
    </row>
    <row r="427" spans="2:7" x14ac:dyDescent="0.3">
      <c r="B427" s="50"/>
      <c r="C427" s="40"/>
      <c r="D427" s="200"/>
      <c r="E427" s="174" t="s">
        <v>251</v>
      </c>
      <c r="F427" s="37"/>
      <c r="G427" s="141"/>
    </row>
    <row r="428" spans="2:7" x14ac:dyDescent="0.3">
      <c r="B428" s="50"/>
      <c r="C428" s="40"/>
      <c r="D428" s="200" t="s">
        <v>18</v>
      </c>
      <c r="E428" s="106" t="s">
        <v>273</v>
      </c>
      <c r="F428" s="37"/>
      <c r="G428" s="141"/>
    </row>
    <row r="429" spans="2:7" x14ac:dyDescent="0.3">
      <c r="B429" s="50"/>
      <c r="C429" s="40"/>
      <c r="D429" s="200" t="s">
        <v>18</v>
      </c>
      <c r="E429" s="106" t="s">
        <v>274</v>
      </c>
      <c r="F429" s="37"/>
      <c r="G429" s="141"/>
    </row>
    <row r="430" spans="2:7" x14ac:dyDescent="0.3">
      <c r="B430" s="50"/>
      <c r="C430" s="40"/>
      <c r="D430" s="200"/>
      <c r="E430" s="8"/>
      <c r="F430" s="37"/>
      <c r="G430" s="141"/>
    </row>
    <row r="431" spans="2:7" x14ac:dyDescent="0.3">
      <c r="B431" s="50"/>
      <c r="C431" s="195" t="s">
        <v>121</v>
      </c>
      <c r="D431" s="195"/>
      <c r="E431" s="196"/>
      <c r="F431" s="37">
        <v>1</v>
      </c>
      <c r="G431" s="141" t="s">
        <v>30</v>
      </c>
    </row>
    <row r="432" spans="2:7" x14ac:dyDescent="0.3">
      <c r="B432" s="50"/>
      <c r="C432" s="113"/>
      <c r="D432" s="352" t="s">
        <v>275</v>
      </c>
      <c r="E432" s="316"/>
      <c r="F432" s="37"/>
      <c r="G432" s="141"/>
    </row>
    <row r="433" spans="2:7" s="98" customFormat="1" x14ac:dyDescent="0.3">
      <c r="B433" s="96"/>
      <c r="C433" s="100"/>
      <c r="D433" s="100"/>
      <c r="E433" s="174" t="s">
        <v>251</v>
      </c>
      <c r="F433" s="97"/>
      <c r="G433" s="142"/>
    </row>
    <row r="434" spans="2:7" s="98" customFormat="1" x14ac:dyDescent="0.3">
      <c r="B434" s="96"/>
      <c r="C434" s="100"/>
      <c r="D434" s="202" t="s">
        <v>18</v>
      </c>
      <c r="E434" s="106" t="s">
        <v>276</v>
      </c>
      <c r="F434" s="97"/>
      <c r="G434" s="142"/>
    </row>
    <row r="435" spans="2:7" s="98" customFormat="1" x14ac:dyDescent="0.3">
      <c r="B435" s="96"/>
      <c r="C435" s="100"/>
      <c r="D435" s="352" t="s">
        <v>277</v>
      </c>
      <c r="E435" s="316"/>
      <c r="F435" s="97"/>
      <c r="G435" s="142"/>
    </row>
    <row r="436" spans="2:7" s="98" customFormat="1" x14ac:dyDescent="0.3">
      <c r="B436" s="96"/>
      <c r="C436" s="100"/>
      <c r="D436" s="100"/>
      <c r="E436" s="174" t="s">
        <v>251</v>
      </c>
      <c r="F436" s="97"/>
      <c r="G436" s="142"/>
    </row>
    <row r="437" spans="2:7" s="98" customFormat="1" x14ac:dyDescent="0.3">
      <c r="B437" s="96"/>
      <c r="C437" s="100"/>
      <c r="D437" s="202" t="s">
        <v>18</v>
      </c>
      <c r="E437" s="106" t="s">
        <v>278</v>
      </c>
      <c r="F437" s="97"/>
      <c r="G437" s="142"/>
    </row>
    <row r="438" spans="2:7" s="98" customFormat="1" x14ac:dyDescent="0.3">
      <c r="B438" s="96"/>
      <c r="C438" s="100"/>
      <c r="D438" s="202" t="s">
        <v>18</v>
      </c>
      <c r="E438" s="106" t="s">
        <v>279</v>
      </c>
      <c r="F438" s="97"/>
      <c r="G438" s="142"/>
    </row>
    <row r="439" spans="2:7" s="98" customFormat="1" x14ac:dyDescent="0.3">
      <c r="B439" s="96"/>
      <c r="C439" s="100"/>
      <c r="D439" s="202" t="s">
        <v>18</v>
      </c>
      <c r="E439" s="106" t="s">
        <v>280</v>
      </c>
      <c r="F439" s="97"/>
      <c r="G439" s="142"/>
    </row>
    <row r="440" spans="2:7" s="98" customFormat="1" x14ac:dyDescent="0.3">
      <c r="B440" s="96"/>
      <c r="C440" s="100"/>
      <c r="D440" s="352" t="s">
        <v>281</v>
      </c>
      <c r="E440" s="316"/>
      <c r="F440" s="97"/>
      <c r="G440" s="142"/>
    </row>
    <row r="441" spans="2:7" s="98" customFormat="1" x14ac:dyDescent="0.3">
      <c r="B441" s="96"/>
      <c r="C441" s="100"/>
      <c r="D441" s="100"/>
      <c r="E441" s="174" t="s">
        <v>251</v>
      </c>
      <c r="F441" s="97"/>
      <c r="G441" s="142"/>
    </row>
    <row r="442" spans="2:7" s="98" customFormat="1" x14ac:dyDescent="0.3">
      <c r="B442" s="96"/>
      <c r="C442" s="100"/>
      <c r="D442" s="202" t="s">
        <v>18</v>
      </c>
      <c r="E442" s="106" t="s">
        <v>282</v>
      </c>
      <c r="F442" s="97"/>
      <c r="G442" s="142"/>
    </row>
    <row r="443" spans="2:7" s="98" customFormat="1" x14ac:dyDescent="0.3">
      <c r="B443" s="96"/>
      <c r="C443" s="100"/>
      <c r="D443" s="202" t="s">
        <v>18</v>
      </c>
      <c r="E443" s="106" t="s">
        <v>283</v>
      </c>
      <c r="F443" s="97"/>
      <c r="G443" s="142"/>
    </row>
    <row r="444" spans="2:7" s="98" customFormat="1" x14ac:dyDescent="0.3">
      <c r="B444" s="96"/>
      <c r="C444" s="100"/>
      <c r="D444" s="202" t="s">
        <v>18</v>
      </c>
      <c r="E444" s="106" t="s">
        <v>284</v>
      </c>
      <c r="F444" s="97"/>
      <c r="G444" s="142"/>
    </row>
    <row r="445" spans="2:7" s="98" customFormat="1" x14ac:dyDescent="0.3">
      <c r="B445" s="96"/>
      <c r="C445" s="100"/>
      <c r="D445" s="202" t="s">
        <v>18</v>
      </c>
      <c r="E445" s="106" t="s">
        <v>285</v>
      </c>
      <c r="F445" s="97"/>
      <c r="G445" s="142"/>
    </row>
    <row r="446" spans="2:7" s="98" customFormat="1" x14ac:dyDescent="0.3">
      <c r="B446" s="96"/>
      <c r="C446" s="100"/>
      <c r="D446" s="202" t="s">
        <v>18</v>
      </c>
      <c r="E446" s="106" t="s">
        <v>286</v>
      </c>
      <c r="F446" s="97"/>
      <c r="G446" s="142"/>
    </row>
    <row r="447" spans="2:7" s="98" customFormat="1" x14ac:dyDescent="0.3">
      <c r="B447" s="96"/>
      <c r="C447" s="100"/>
      <c r="D447" s="352" t="s">
        <v>287</v>
      </c>
      <c r="E447" s="316"/>
      <c r="F447" s="97"/>
      <c r="G447" s="142"/>
    </row>
    <row r="448" spans="2:7" s="98" customFormat="1" x14ac:dyDescent="0.3">
      <c r="B448" s="96"/>
      <c r="C448" s="100"/>
      <c r="D448" s="100"/>
      <c r="E448" s="174" t="s">
        <v>251</v>
      </c>
      <c r="F448" s="97"/>
      <c r="G448" s="142"/>
    </row>
    <row r="449" spans="2:7" s="98" customFormat="1" x14ac:dyDescent="0.3">
      <c r="B449" s="96"/>
      <c r="C449" s="100"/>
      <c r="D449" s="202" t="s">
        <v>18</v>
      </c>
      <c r="E449" s="106" t="s">
        <v>288</v>
      </c>
      <c r="F449" s="97"/>
      <c r="G449" s="142"/>
    </row>
    <row r="450" spans="2:7" s="98" customFormat="1" x14ac:dyDescent="0.3">
      <c r="B450" s="96"/>
      <c r="C450" s="100"/>
      <c r="D450" s="202" t="s">
        <v>18</v>
      </c>
      <c r="E450" s="106" t="s">
        <v>286</v>
      </c>
      <c r="F450" s="97"/>
      <c r="G450" s="142"/>
    </row>
    <row r="451" spans="2:7" s="98" customFormat="1" x14ac:dyDescent="0.3">
      <c r="B451" s="96"/>
      <c r="C451" s="100"/>
      <c r="D451" s="202" t="s">
        <v>18</v>
      </c>
      <c r="E451" s="106" t="s">
        <v>289</v>
      </c>
      <c r="F451" s="97"/>
      <c r="G451" s="142"/>
    </row>
    <row r="452" spans="2:7" s="98" customFormat="1" x14ac:dyDescent="0.3">
      <c r="B452" s="96"/>
      <c r="C452" s="100"/>
      <c r="D452" s="202" t="s">
        <v>18</v>
      </c>
      <c r="E452" s="106" t="s">
        <v>290</v>
      </c>
      <c r="F452" s="97"/>
      <c r="G452" s="142"/>
    </row>
    <row r="453" spans="2:7" s="98" customFormat="1" x14ac:dyDescent="0.3">
      <c r="B453" s="96"/>
      <c r="C453" s="100"/>
      <c r="D453" s="352" t="s">
        <v>291</v>
      </c>
      <c r="E453" s="316"/>
      <c r="F453" s="97"/>
      <c r="G453" s="142"/>
    </row>
    <row r="454" spans="2:7" s="98" customFormat="1" x14ac:dyDescent="0.3">
      <c r="B454" s="96"/>
      <c r="C454" s="100"/>
      <c r="D454" s="100"/>
      <c r="E454" s="174" t="s">
        <v>251</v>
      </c>
      <c r="F454" s="97"/>
      <c r="G454" s="142"/>
    </row>
    <row r="455" spans="2:7" s="98" customFormat="1" x14ac:dyDescent="0.3">
      <c r="B455" s="96"/>
      <c r="C455" s="100"/>
      <c r="D455" s="202" t="s">
        <v>18</v>
      </c>
      <c r="E455" s="106" t="s">
        <v>292</v>
      </c>
      <c r="F455" s="97"/>
      <c r="G455" s="142"/>
    </row>
    <row r="456" spans="2:7" s="98" customFormat="1" x14ac:dyDescent="0.3">
      <c r="B456" s="96"/>
      <c r="C456" s="100"/>
      <c r="D456" s="202" t="s">
        <v>18</v>
      </c>
      <c r="E456" s="106" t="s">
        <v>293</v>
      </c>
      <c r="F456" s="97"/>
      <c r="G456" s="142"/>
    </row>
    <row r="457" spans="2:7" s="98" customFormat="1" x14ac:dyDescent="0.3">
      <c r="B457" s="96"/>
      <c r="C457" s="100"/>
      <c r="D457" s="100"/>
      <c r="E457" s="106"/>
      <c r="F457" s="97"/>
      <c r="G457" s="142"/>
    </row>
    <row r="458" spans="2:7" x14ac:dyDescent="0.3">
      <c r="B458" s="50"/>
      <c r="C458" s="195" t="s">
        <v>114</v>
      </c>
      <c r="D458" s="195"/>
      <c r="E458" s="196"/>
      <c r="F458" s="37">
        <v>1</v>
      </c>
      <c r="G458" s="141" t="s">
        <v>30</v>
      </c>
    </row>
    <row r="459" spans="2:7" s="98" customFormat="1" x14ac:dyDescent="0.3">
      <c r="B459" s="96"/>
      <c r="C459" s="100"/>
      <c r="D459" s="203" t="s">
        <v>294</v>
      </c>
      <c r="E459" s="106"/>
      <c r="F459" s="97"/>
      <c r="G459" s="142"/>
    </row>
    <row r="460" spans="2:7" s="98" customFormat="1" x14ac:dyDescent="0.3">
      <c r="B460" s="96"/>
      <c r="C460" s="100"/>
      <c r="D460" s="100"/>
      <c r="E460" s="174" t="s">
        <v>251</v>
      </c>
      <c r="F460" s="97"/>
      <c r="G460" s="142"/>
    </row>
    <row r="461" spans="2:7" s="98" customFormat="1" x14ac:dyDescent="0.3">
      <c r="B461" s="96"/>
      <c r="C461" s="100"/>
      <c r="D461" s="202" t="s">
        <v>18</v>
      </c>
      <c r="E461" s="106" t="s">
        <v>295</v>
      </c>
      <c r="F461" s="97"/>
      <c r="G461" s="142"/>
    </row>
    <row r="462" spans="2:7" s="98" customFormat="1" x14ac:dyDescent="0.3">
      <c r="B462" s="96"/>
      <c r="C462" s="100"/>
      <c r="D462" s="202" t="s">
        <v>18</v>
      </c>
      <c r="E462" s="106" t="s">
        <v>296</v>
      </c>
      <c r="F462" s="97"/>
      <c r="G462" s="142"/>
    </row>
    <row r="463" spans="2:7" s="98" customFormat="1" x14ac:dyDescent="0.3">
      <c r="B463" s="96"/>
      <c r="C463" s="100"/>
      <c r="D463" s="202" t="s">
        <v>18</v>
      </c>
      <c r="E463" s="106" t="s">
        <v>297</v>
      </c>
      <c r="F463" s="97"/>
      <c r="G463" s="142"/>
    </row>
    <row r="464" spans="2:7" s="98" customFormat="1" x14ac:dyDescent="0.3">
      <c r="B464" s="96"/>
      <c r="C464" s="100"/>
      <c r="D464" s="203" t="s">
        <v>298</v>
      </c>
      <c r="E464" s="174"/>
      <c r="F464" s="97"/>
      <c r="G464" s="142"/>
    </row>
    <row r="465" spans="2:7" s="98" customFormat="1" x14ac:dyDescent="0.3">
      <c r="B465" s="96"/>
      <c r="C465" s="100"/>
      <c r="D465" s="100"/>
      <c r="E465" s="174" t="s">
        <v>299</v>
      </c>
      <c r="F465" s="97"/>
      <c r="G465" s="142"/>
    </row>
    <row r="466" spans="2:7" s="98" customFormat="1" x14ac:dyDescent="0.3">
      <c r="B466" s="96"/>
      <c r="C466" s="100"/>
      <c r="D466" s="202" t="s">
        <v>18</v>
      </c>
      <c r="E466" s="106" t="s">
        <v>300</v>
      </c>
      <c r="F466" s="97"/>
      <c r="G466" s="142"/>
    </row>
    <row r="467" spans="2:7" s="98" customFormat="1" x14ac:dyDescent="0.3">
      <c r="B467" s="96"/>
      <c r="C467" s="100"/>
      <c r="D467" s="202" t="s">
        <v>18</v>
      </c>
      <c r="E467" s="106" t="s">
        <v>301</v>
      </c>
      <c r="F467" s="97"/>
      <c r="G467" s="142"/>
    </row>
    <row r="468" spans="2:7" s="98" customFormat="1" x14ac:dyDescent="0.3">
      <c r="B468" s="96"/>
      <c r="C468" s="100"/>
      <c r="D468" s="203" t="s">
        <v>302</v>
      </c>
      <c r="E468" s="106"/>
      <c r="F468" s="97"/>
      <c r="G468" s="142"/>
    </row>
    <row r="469" spans="2:7" s="98" customFormat="1" x14ac:dyDescent="0.3">
      <c r="B469" s="96"/>
      <c r="C469" s="100"/>
      <c r="D469" s="100"/>
      <c r="E469" s="174" t="s">
        <v>251</v>
      </c>
      <c r="F469" s="97"/>
      <c r="G469" s="142"/>
    </row>
    <row r="470" spans="2:7" s="98" customFormat="1" x14ac:dyDescent="0.3">
      <c r="B470" s="96"/>
      <c r="C470" s="100"/>
      <c r="D470" s="202" t="s">
        <v>18</v>
      </c>
      <c r="E470" s="106" t="s">
        <v>303</v>
      </c>
      <c r="F470" s="97"/>
      <c r="G470" s="142"/>
    </row>
    <row r="471" spans="2:7" s="98" customFormat="1" x14ac:dyDescent="0.3">
      <c r="B471" s="96"/>
      <c r="C471" s="100"/>
      <c r="D471" s="203" t="s">
        <v>304</v>
      </c>
      <c r="E471" s="174"/>
      <c r="F471" s="97"/>
      <c r="G471" s="142"/>
    </row>
    <row r="472" spans="2:7" s="98" customFormat="1" x14ac:dyDescent="0.3">
      <c r="B472" s="96"/>
      <c r="C472" s="100"/>
      <c r="D472" s="100"/>
      <c r="E472" s="174" t="s">
        <v>251</v>
      </c>
      <c r="F472" s="97"/>
      <c r="G472" s="142"/>
    </row>
    <row r="473" spans="2:7" s="98" customFormat="1" x14ac:dyDescent="0.3">
      <c r="B473" s="96"/>
      <c r="C473" s="100"/>
      <c r="D473" s="202" t="s">
        <v>18</v>
      </c>
      <c r="E473" s="106" t="s">
        <v>305</v>
      </c>
      <c r="F473" s="97"/>
      <c r="G473" s="142"/>
    </row>
    <row r="474" spans="2:7" s="98" customFormat="1" x14ac:dyDescent="0.3">
      <c r="B474" s="96"/>
      <c r="C474" s="100"/>
      <c r="D474" s="100"/>
      <c r="E474" s="106"/>
      <c r="F474" s="97"/>
      <c r="G474" s="142"/>
    </row>
    <row r="475" spans="2:7" x14ac:dyDescent="0.3">
      <c r="B475" s="50"/>
      <c r="C475" s="195" t="s">
        <v>122</v>
      </c>
      <c r="D475" s="195"/>
      <c r="E475" s="196"/>
      <c r="F475" s="37">
        <v>1</v>
      </c>
      <c r="G475" s="141" t="s">
        <v>30</v>
      </c>
    </row>
    <row r="476" spans="2:7" x14ac:dyDescent="0.3">
      <c r="B476" s="50"/>
      <c r="C476" s="113"/>
      <c r="D476" s="175"/>
      <c r="E476" s="174" t="s">
        <v>251</v>
      </c>
      <c r="F476" s="37"/>
      <c r="G476" s="141"/>
    </row>
    <row r="477" spans="2:7" s="98" customFormat="1" x14ac:dyDescent="0.3">
      <c r="B477" s="96"/>
      <c r="C477" s="100"/>
      <c r="D477" s="202" t="s">
        <v>18</v>
      </c>
      <c r="E477" s="106" t="s">
        <v>306</v>
      </c>
      <c r="F477" s="97"/>
      <c r="G477" s="142"/>
    </row>
    <row r="478" spans="2:7" s="98" customFormat="1" x14ac:dyDescent="0.3">
      <c r="B478" s="96"/>
      <c r="C478" s="100"/>
      <c r="D478" s="202" t="s">
        <v>18</v>
      </c>
      <c r="E478" s="106" t="s">
        <v>307</v>
      </c>
      <c r="F478" s="97"/>
      <c r="G478" s="142"/>
    </row>
    <row r="479" spans="2:7" s="98" customFormat="1" x14ac:dyDescent="0.3">
      <c r="B479" s="96"/>
      <c r="C479" s="100"/>
      <c r="D479" s="202" t="s">
        <v>18</v>
      </c>
      <c r="E479" s="106" t="s">
        <v>308</v>
      </c>
      <c r="F479" s="97"/>
      <c r="G479" s="142"/>
    </row>
    <row r="480" spans="2:7" x14ac:dyDescent="0.3">
      <c r="B480" s="50"/>
      <c r="C480" s="40"/>
      <c r="D480" s="200"/>
      <c r="E480" s="8"/>
      <c r="F480" s="85"/>
      <c r="G480" s="144"/>
    </row>
    <row r="481" spans="2:7" x14ac:dyDescent="0.3">
      <c r="B481" s="48">
        <v>24</v>
      </c>
      <c r="C481" s="40" t="s">
        <v>115</v>
      </c>
      <c r="D481" s="200"/>
      <c r="E481" s="8"/>
      <c r="F481" s="85"/>
      <c r="G481" s="144"/>
    </row>
    <row r="482" spans="2:7" x14ac:dyDescent="0.3">
      <c r="B482" s="50"/>
      <c r="C482" s="40"/>
      <c r="D482" s="352" t="s">
        <v>309</v>
      </c>
      <c r="E482" s="316"/>
      <c r="F482" s="37">
        <v>1</v>
      </c>
      <c r="G482" s="141" t="s">
        <v>30</v>
      </c>
    </row>
    <row r="483" spans="2:7" x14ac:dyDescent="0.3">
      <c r="B483" s="50"/>
      <c r="C483" s="40"/>
      <c r="D483" s="203"/>
      <c r="E483" s="106" t="s">
        <v>310</v>
      </c>
      <c r="F483" s="37"/>
      <c r="G483" s="135"/>
    </row>
    <row r="484" spans="2:7" s="98" customFormat="1" x14ac:dyDescent="0.3">
      <c r="B484" s="96"/>
      <c r="C484" s="104"/>
      <c r="D484" s="100"/>
      <c r="E484" s="106" t="s">
        <v>412</v>
      </c>
      <c r="F484" s="97"/>
      <c r="G484" s="169"/>
    </row>
    <row r="485" spans="2:7" s="98" customFormat="1" x14ac:dyDescent="0.3">
      <c r="B485" s="96"/>
      <c r="C485" s="104"/>
      <c r="D485" s="100"/>
      <c r="E485" s="106" t="s">
        <v>413</v>
      </c>
      <c r="F485" s="97"/>
      <c r="G485" s="169"/>
    </row>
    <row r="486" spans="2:7" s="98" customFormat="1" x14ac:dyDescent="0.3">
      <c r="B486" s="96"/>
      <c r="C486" s="104"/>
      <c r="D486" s="100"/>
      <c r="E486" s="106" t="s">
        <v>311</v>
      </c>
      <c r="F486" s="97"/>
      <c r="G486" s="169"/>
    </row>
    <row r="487" spans="2:7" s="98" customFormat="1" x14ac:dyDescent="0.3">
      <c r="B487" s="96"/>
      <c r="C487" s="104"/>
      <c r="D487" s="100"/>
      <c r="E487" s="106" t="s">
        <v>312</v>
      </c>
      <c r="F487" s="97"/>
      <c r="G487" s="169"/>
    </row>
    <row r="488" spans="2:7" s="98" customFormat="1" x14ac:dyDescent="0.3">
      <c r="B488" s="96"/>
      <c r="C488" s="104"/>
      <c r="D488" s="100"/>
      <c r="E488" s="106" t="s">
        <v>19</v>
      </c>
      <c r="F488" s="97"/>
      <c r="G488" s="169"/>
    </row>
    <row r="489" spans="2:7" s="98" customFormat="1" x14ac:dyDescent="0.3">
      <c r="B489" s="96"/>
      <c r="C489" s="104"/>
      <c r="D489" s="100"/>
      <c r="E489" s="106" t="s">
        <v>395</v>
      </c>
      <c r="F489" s="97"/>
      <c r="G489" s="169"/>
    </row>
    <row r="490" spans="2:7" s="98" customFormat="1" x14ac:dyDescent="0.3">
      <c r="B490" s="96"/>
      <c r="C490" s="104"/>
      <c r="D490" s="100"/>
      <c r="E490" s="106"/>
      <c r="F490" s="97"/>
      <c r="G490" s="169"/>
    </row>
    <row r="491" spans="2:7" x14ac:dyDescent="0.3">
      <c r="B491" s="50"/>
      <c r="C491" s="40"/>
      <c r="D491" s="352" t="s">
        <v>313</v>
      </c>
      <c r="E491" s="316"/>
      <c r="F491" s="37">
        <v>6</v>
      </c>
      <c r="G491" s="135" t="s">
        <v>30</v>
      </c>
    </row>
    <row r="492" spans="2:7" x14ac:dyDescent="0.3">
      <c r="B492" s="50"/>
      <c r="C492" s="40"/>
      <c r="D492" s="200"/>
      <c r="E492" s="106" t="s">
        <v>310</v>
      </c>
      <c r="F492" s="8"/>
      <c r="G492" s="144"/>
    </row>
    <row r="493" spans="2:7" x14ac:dyDescent="0.3">
      <c r="B493" s="50"/>
      <c r="C493" s="40"/>
      <c r="D493" s="200"/>
      <c r="E493" s="106" t="s">
        <v>412</v>
      </c>
      <c r="F493" s="8"/>
      <c r="G493" s="144"/>
    </row>
    <row r="494" spans="2:7" x14ac:dyDescent="0.3">
      <c r="B494" s="50"/>
      <c r="C494" s="40"/>
      <c r="D494" s="200"/>
      <c r="E494" s="106" t="s">
        <v>413</v>
      </c>
      <c r="F494" s="8"/>
      <c r="G494" s="144"/>
    </row>
    <row r="495" spans="2:7" x14ac:dyDescent="0.3">
      <c r="B495" s="50"/>
      <c r="C495" s="40"/>
      <c r="D495" s="200"/>
      <c r="E495" s="106" t="s">
        <v>311</v>
      </c>
      <c r="F495" s="8"/>
      <c r="G495" s="144"/>
    </row>
    <row r="496" spans="2:7" x14ac:dyDescent="0.3">
      <c r="B496" s="50"/>
      <c r="C496" s="40"/>
      <c r="D496" s="200"/>
      <c r="E496" s="106" t="s">
        <v>312</v>
      </c>
      <c r="F496" s="8"/>
      <c r="G496" s="144"/>
    </row>
    <row r="497" spans="2:7" x14ac:dyDescent="0.3">
      <c r="B497" s="50"/>
      <c r="C497" s="40"/>
      <c r="D497" s="200"/>
      <c r="E497" s="106" t="s">
        <v>19</v>
      </c>
      <c r="F497" s="8"/>
      <c r="G497" s="144"/>
    </row>
    <row r="498" spans="2:7" x14ac:dyDescent="0.3">
      <c r="B498" s="50"/>
      <c r="C498" s="40"/>
      <c r="D498" s="200"/>
      <c r="E498" s="106" t="s">
        <v>395</v>
      </c>
      <c r="F498" s="8"/>
      <c r="G498" s="144"/>
    </row>
    <row r="499" spans="2:7" x14ac:dyDescent="0.3">
      <c r="B499" s="50"/>
      <c r="C499" s="40"/>
      <c r="D499" s="200"/>
      <c r="E499" s="8"/>
      <c r="F499" s="8"/>
      <c r="G499" s="144"/>
    </row>
    <row r="500" spans="2:7" x14ac:dyDescent="0.3">
      <c r="B500" s="50"/>
      <c r="C500" s="40"/>
      <c r="D500" s="352" t="s">
        <v>314</v>
      </c>
      <c r="E500" s="316"/>
      <c r="F500" s="81">
        <v>1</v>
      </c>
      <c r="G500" s="141" t="s">
        <v>30</v>
      </c>
    </row>
    <row r="501" spans="2:7" x14ac:dyDescent="0.3">
      <c r="B501" s="50"/>
      <c r="C501" s="40"/>
      <c r="D501" s="204" t="s">
        <v>18</v>
      </c>
      <c r="E501" s="174" t="s">
        <v>315</v>
      </c>
      <c r="F501" s="81"/>
      <c r="G501" s="141"/>
    </row>
    <row r="502" spans="2:7" s="98" customFormat="1" x14ac:dyDescent="0.3">
      <c r="B502" s="96"/>
      <c r="C502" s="104"/>
      <c r="D502" s="100"/>
      <c r="E502" s="106" t="s">
        <v>316</v>
      </c>
      <c r="F502" s="105"/>
      <c r="G502" s="142"/>
    </row>
    <row r="503" spans="2:7" s="98" customFormat="1" x14ac:dyDescent="0.3">
      <c r="B503" s="96"/>
      <c r="C503" s="104"/>
      <c r="D503" s="100"/>
      <c r="E503" s="106" t="s">
        <v>317</v>
      </c>
      <c r="F503" s="105"/>
      <c r="G503" s="142"/>
    </row>
    <row r="504" spans="2:7" s="98" customFormat="1" x14ac:dyDescent="0.3">
      <c r="B504" s="96"/>
      <c r="C504" s="104"/>
      <c r="D504" s="100"/>
      <c r="E504" s="106" t="s">
        <v>318</v>
      </c>
      <c r="F504" s="105"/>
      <c r="G504" s="142"/>
    </row>
    <row r="505" spans="2:7" s="98" customFormat="1" x14ac:dyDescent="0.3">
      <c r="B505" s="96"/>
      <c r="C505" s="104"/>
      <c r="D505" s="100"/>
      <c r="E505" s="106" t="s">
        <v>319</v>
      </c>
      <c r="F505" s="105"/>
      <c r="G505" s="142"/>
    </row>
    <row r="506" spans="2:7" s="98" customFormat="1" x14ac:dyDescent="0.3">
      <c r="B506" s="96"/>
      <c r="C506" s="104"/>
      <c r="D506" s="100"/>
      <c r="E506" s="106" t="s">
        <v>320</v>
      </c>
      <c r="F506" s="105"/>
      <c r="G506" s="142"/>
    </row>
    <row r="507" spans="2:7" s="98" customFormat="1" x14ac:dyDescent="0.3">
      <c r="B507" s="96"/>
      <c r="C507" s="104"/>
      <c r="D507" s="100"/>
      <c r="E507" s="106" t="s">
        <v>321</v>
      </c>
      <c r="F507" s="105"/>
      <c r="G507" s="142"/>
    </row>
    <row r="508" spans="2:7" s="98" customFormat="1" x14ac:dyDescent="0.3">
      <c r="B508" s="96"/>
      <c r="C508" s="104"/>
      <c r="D508" s="100"/>
      <c r="E508" s="106" t="s">
        <v>322</v>
      </c>
      <c r="F508" s="105"/>
      <c r="G508" s="142"/>
    </row>
    <row r="509" spans="2:7" s="98" customFormat="1" x14ac:dyDescent="0.3">
      <c r="B509" s="96"/>
      <c r="C509" s="104"/>
      <c r="D509" s="100"/>
      <c r="E509" s="106" t="s">
        <v>323</v>
      </c>
      <c r="F509" s="105"/>
      <c r="G509" s="142"/>
    </row>
    <row r="510" spans="2:7" s="98" customFormat="1" x14ac:dyDescent="0.3">
      <c r="B510" s="96"/>
      <c r="C510" s="104"/>
      <c r="D510" s="100"/>
      <c r="E510" s="106" t="s">
        <v>324</v>
      </c>
      <c r="F510" s="105"/>
      <c r="G510" s="142"/>
    </row>
    <row r="511" spans="2:7" s="98" customFormat="1" x14ac:dyDescent="0.3">
      <c r="B511" s="96"/>
      <c r="C511" s="104"/>
      <c r="D511" s="100"/>
      <c r="E511" s="106" t="s">
        <v>325</v>
      </c>
      <c r="F511" s="105"/>
      <c r="G511" s="142"/>
    </row>
    <row r="512" spans="2:7" s="98" customFormat="1" x14ac:dyDescent="0.3">
      <c r="B512" s="96"/>
      <c r="C512" s="104"/>
      <c r="D512" s="204" t="s">
        <v>18</v>
      </c>
      <c r="E512" s="174" t="s">
        <v>326</v>
      </c>
      <c r="F512" s="105"/>
      <c r="G512" s="142"/>
    </row>
    <row r="513" spans="2:7" s="98" customFormat="1" x14ac:dyDescent="0.3">
      <c r="B513" s="96"/>
      <c r="C513" s="104"/>
      <c r="D513" s="100"/>
      <c r="E513" s="106" t="s">
        <v>327</v>
      </c>
      <c r="F513" s="105"/>
      <c r="G513" s="142"/>
    </row>
    <row r="514" spans="2:7" s="98" customFormat="1" x14ac:dyDescent="0.3">
      <c r="B514" s="96"/>
      <c r="C514" s="104"/>
      <c r="D514" s="100"/>
      <c r="E514" s="106" t="s">
        <v>328</v>
      </c>
      <c r="F514" s="105"/>
      <c r="G514" s="142"/>
    </row>
    <row r="515" spans="2:7" s="98" customFormat="1" x14ac:dyDescent="0.3">
      <c r="B515" s="96"/>
      <c r="C515" s="104"/>
      <c r="D515" s="100"/>
      <c r="E515" s="106" t="s">
        <v>329</v>
      </c>
      <c r="F515" s="105"/>
      <c r="G515" s="142"/>
    </row>
    <row r="516" spans="2:7" x14ac:dyDescent="0.3">
      <c r="B516" s="50"/>
      <c r="C516" s="40"/>
      <c r="D516" s="203"/>
      <c r="E516" s="174"/>
      <c r="F516" s="81"/>
      <c r="G516" s="141"/>
    </row>
    <row r="517" spans="2:7" x14ac:dyDescent="0.3">
      <c r="B517" s="50"/>
      <c r="C517" s="40"/>
      <c r="D517" s="352" t="s">
        <v>330</v>
      </c>
      <c r="E517" s="316"/>
      <c r="F517" s="37">
        <v>1</v>
      </c>
      <c r="G517" s="141" t="s">
        <v>30</v>
      </c>
    </row>
    <row r="518" spans="2:7" s="94" customFormat="1" x14ac:dyDescent="0.3">
      <c r="B518" s="48"/>
      <c r="C518" s="40"/>
      <c r="D518" s="203"/>
      <c r="E518" s="106" t="s">
        <v>331</v>
      </c>
      <c r="F518" s="99"/>
      <c r="G518" s="145"/>
    </row>
    <row r="519" spans="2:7" s="94" customFormat="1" x14ac:dyDescent="0.3">
      <c r="B519" s="48"/>
      <c r="C519" s="40"/>
      <c r="D519" s="203"/>
      <c r="E519" s="106" t="s">
        <v>332</v>
      </c>
      <c r="F519" s="99"/>
      <c r="G519" s="145"/>
    </row>
    <row r="520" spans="2:7" s="94" customFormat="1" x14ac:dyDescent="0.3">
      <c r="B520" s="48"/>
      <c r="C520" s="40"/>
      <c r="D520" s="203"/>
      <c r="E520" s="106" t="s">
        <v>333</v>
      </c>
      <c r="F520" s="99"/>
      <c r="G520" s="145"/>
    </row>
    <row r="521" spans="2:7" s="94" customFormat="1" x14ac:dyDescent="0.3">
      <c r="B521" s="48"/>
      <c r="C521" s="40"/>
      <c r="D521" s="203"/>
      <c r="E521" s="106" t="s">
        <v>334</v>
      </c>
      <c r="F521" s="99"/>
      <c r="G521" s="145"/>
    </row>
    <row r="522" spans="2:7" s="94" customFormat="1" x14ac:dyDescent="0.3">
      <c r="B522" s="48"/>
      <c r="C522" s="40"/>
      <c r="D522" s="203"/>
      <c r="E522" s="174"/>
      <c r="F522" s="99"/>
      <c r="G522" s="145"/>
    </row>
    <row r="523" spans="2:7" x14ac:dyDescent="0.3">
      <c r="B523" s="50"/>
      <c r="C523" s="40"/>
      <c r="D523" s="352" t="s">
        <v>335</v>
      </c>
      <c r="E523" s="316"/>
      <c r="F523" s="37">
        <v>6</v>
      </c>
      <c r="G523" s="141" t="s">
        <v>111</v>
      </c>
    </row>
    <row r="524" spans="2:7" x14ac:dyDescent="0.3">
      <c r="B524" s="50"/>
      <c r="C524" s="40"/>
      <c r="D524" s="203"/>
      <c r="E524" s="106" t="s">
        <v>336</v>
      </c>
      <c r="F524" s="37"/>
      <c r="G524" s="141"/>
    </row>
    <row r="525" spans="2:7" x14ac:dyDescent="0.3">
      <c r="B525" s="50"/>
      <c r="C525" s="40"/>
      <c r="D525" s="203"/>
      <c r="E525" s="174"/>
      <c r="F525" s="37"/>
      <c r="G525" s="141"/>
    </row>
    <row r="526" spans="2:7" x14ac:dyDescent="0.3">
      <c r="B526" s="50"/>
      <c r="C526" s="40"/>
      <c r="D526" s="352" t="s">
        <v>337</v>
      </c>
      <c r="E526" s="316"/>
      <c r="F526" s="37">
        <v>1</v>
      </c>
      <c r="G526" s="141" t="s">
        <v>30</v>
      </c>
    </row>
    <row r="527" spans="2:7" x14ac:dyDescent="0.3">
      <c r="B527" s="50"/>
      <c r="C527" s="40"/>
      <c r="D527" s="203"/>
      <c r="E527" s="106" t="s">
        <v>338</v>
      </c>
      <c r="F527" s="37"/>
      <c r="G527" s="141"/>
    </row>
    <row r="528" spans="2:7" x14ac:dyDescent="0.3">
      <c r="B528" s="50"/>
      <c r="C528" s="40"/>
      <c r="D528" s="203"/>
      <c r="E528" s="106" t="s">
        <v>339</v>
      </c>
      <c r="F528" s="37"/>
      <c r="G528" s="141"/>
    </row>
    <row r="529" spans="2:7" x14ac:dyDescent="0.3">
      <c r="B529" s="50"/>
      <c r="C529" s="40"/>
      <c r="D529" s="203"/>
      <c r="E529" s="106" t="s">
        <v>340</v>
      </c>
      <c r="F529" s="37"/>
      <c r="G529" s="141"/>
    </row>
    <row r="530" spans="2:7" x14ac:dyDescent="0.3">
      <c r="B530" s="50"/>
      <c r="C530" s="40"/>
      <c r="D530" s="203"/>
      <c r="E530" s="174"/>
      <c r="F530" s="37"/>
      <c r="G530" s="141"/>
    </row>
    <row r="531" spans="2:7" x14ac:dyDescent="0.3">
      <c r="B531" s="50"/>
      <c r="C531" s="40"/>
      <c r="D531" s="352" t="s">
        <v>341</v>
      </c>
      <c r="E531" s="316"/>
      <c r="F531" s="37">
        <v>7</v>
      </c>
      <c r="G531" s="141" t="s">
        <v>30</v>
      </c>
    </row>
    <row r="532" spans="2:7" x14ac:dyDescent="0.3">
      <c r="B532" s="50"/>
      <c r="C532" s="40"/>
      <c r="D532" s="100"/>
      <c r="E532" s="106" t="s">
        <v>342</v>
      </c>
      <c r="F532" s="37"/>
      <c r="G532" s="141"/>
    </row>
    <row r="533" spans="2:7" x14ac:dyDescent="0.3">
      <c r="B533" s="50"/>
      <c r="C533" s="40"/>
      <c r="D533" s="100"/>
      <c r="E533" s="106" t="s">
        <v>343</v>
      </c>
      <c r="F533" s="37"/>
      <c r="G533" s="141"/>
    </row>
    <row r="534" spans="2:7" x14ac:dyDescent="0.3">
      <c r="B534" s="50"/>
      <c r="C534" s="40"/>
      <c r="D534" s="200"/>
      <c r="E534" s="8"/>
      <c r="F534" s="37"/>
      <c r="G534" s="141"/>
    </row>
    <row r="535" spans="2:7" x14ac:dyDescent="0.3">
      <c r="B535" s="48">
        <v>25</v>
      </c>
      <c r="C535" s="197" t="s">
        <v>116</v>
      </c>
      <c r="D535" s="197"/>
      <c r="E535" s="205"/>
      <c r="F535" s="37"/>
      <c r="G535" s="141"/>
    </row>
    <row r="536" spans="2:7" x14ac:dyDescent="0.3">
      <c r="B536" s="50"/>
      <c r="C536" s="40"/>
      <c r="D536" s="352" t="s">
        <v>344</v>
      </c>
      <c r="E536" s="316"/>
      <c r="F536" s="37">
        <v>1</v>
      </c>
      <c r="G536" s="141" t="s">
        <v>31</v>
      </c>
    </row>
    <row r="537" spans="2:7" x14ac:dyDescent="0.3">
      <c r="B537" s="50"/>
      <c r="C537" s="40"/>
      <c r="D537" s="200"/>
      <c r="E537" s="8" t="s">
        <v>345</v>
      </c>
      <c r="F537" s="37"/>
      <c r="G537" s="141"/>
    </row>
    <row r="538" spans="2:7" x14ac:dyDescent="0.3">
      <c r="B538" s="50"/>
      <c r="C538" s="40"/>
      <c r="D538" s="200"/>
      <c r="E538" s="8" t="s">
        <v>346</v>
      </c>
      <c r="F538" s="37"/>
      <c r="G538" s="141"/>
    </row>
    <row r="539" spans="2:7" x14ac:dyDescent="0.3">
      <c r="B539" s="50"/>
      <c r="C539" s="40"/>
      <c r="D539" s="200"/>
      <c r="E539" s="8"/>
      <c r="F539" s="37"/>
      <c r="G539" s="141"/>
    </row>
    <row r="540" spans="2:7" x14ac:dyDescent="0.3">
      <c r="B540" s="50"/>
      <c r="C540" s="40"/>
      <c r="D540" s="352" t="s">
        <v>347</v>
      </c>
      <c r="E540" s="316"/>
      <c r="F540" s="37">
        <v>1</v>
      </c>
      <c r="G540" s="141" t="s">
        <v>31</v>
      </c>
    </row>
    <row r="541" spans="2:7" x14ac:dyDescent="0.3">
      <c r="B541" s="50"/>
      <c r="C541" s="40"/>
      <c r="D541" s="203"/>
      <c r="E541" s="106" t="s">
        <v>348</v>
      </c>
      <c r="F541" s="37"/>
      <c r="G541" s="141"/>
    </row>
    <row r="542" spans="2:7" x14ac:dyDescent="0.3">
      <c r="B542" s="50"/>
      <c r="C542" s="40"/>
      <c r="D542" s="203"/>
      <c r="E542" s="106" t="s">
        <v>349</v>
      </c>
      <c r="F542" s="37"/>
      <c r="G542" s="141"/>
    </row>
    <row r="543" spans="2:7" x14ac:dyDescent="0.3">
      <c r="B543" s="50"/>
      <c r="C543" s="40"/>
      <c r="D543" s="203"/>
      <c r="E543" s="106" t="s">
        <v>350</v>
      </c>
      <c r="F543" s="37"/>
      <c r="G543" s="141"/>
    </row>
    <row r="544" spans="2:7" x14ac:dyDescent="0.3">
      <c r="B544" s="50"/>
      <c r="C544" s="40"/>
      <c r="D544" s="203"/>
      <c r="E544" s="106" t="s">
        <v>351</v>
      </c>
      <c r="F544" s="37"/>
      <c r="G544" s="141"/>
    </row>
    <row r="545" spans="2:7" x14ac:dyDescent="0.3">
      <c r="B545" s="50"/>
      <c r="C545" s="40"/>
      <c r="D545" s="203"/>
      <c r="E545" s="106"/>
      <c r="F545" s="37"/>
      <c r="G545" s="141"/>
    </row>
    <row r="546" spans="2:7" x14ac:dyDescent="0.3">
      <c r="B546" s="50"/>
      <c r="C546" s="40"/>
      <c r="D546" s="352" t="s">
        <v>352</v>
      </c>
      <c r="E546" s="316"/>
      <c r="F546" s="37">
        <v>1</v>
      </c>
      <c r="G546" s="141" t="s">
        <v>31</v>
      </c>
    </row>
    <row r="547" spans="2:7" x14ac:dyDescent="0.3">
      <c r="B547" s="50"/>
      <c r="C547" s="40"/>
      <c r="D547" s="203"/>
      <c r="E547" s="106" t="s">
        <v>355</v>
      </c>
      <c r="F547" s="37"/>
      <c r="G547" s="141"/>
    </row>
    <row r="548" spans="2:7" x14ac:dyDescent="0.3">
      <c r="B548" s="50"/>
      <c r="C548" s="40"/>
      <c r="D548" s="203"/>
      <c r="E548" s="106" t="s">
        <v>353</v>
      </c>
      <c r="F548" s="37"/>
      <c r="G548" s="141"/>
    </row>
    <row r="549" spans="2:7" x14ac:dyDescent="0.3">
      <c r="B549" s="50"/>
      <c r="C549" s="40"/>
      <c r="D549" s="203"/>
      <c r="E549" s="106" t="s">
        <v>354</v>
      </c>
      <c r="F549" s="37"/>
      <c r="G549" s="141"/>
    </row>
    <row r="550" spans="2:7" x14ac:dyDescent="0.3">
      <c r="B550" s="50"/>
      <c r="C550" s="40"/>
      <c r="D550" s="200"/>
      <c r="E550" s="8"/>
      <c r="F550" s="37"/>
      <c r="G550" s="141"/>
    </row>
    <row r="551" spans="2:7" x14ac:dyDescent="0.3">
      <c r="B551" s="48">
        <v>26</v>
      </c>
      <c r="C551" s="40" t="s">
        <v>117</v>
      </c>
      <c r="D551" s="200"/>
      <c r="E551" s="8"/>
      <c r="F551" s="37"/>
      <c r="G551" s="141"/>
    </row>
    <row r="552" spans="2:7" x14ac:dyDescent="0.3">
      <c r="B552" s="50"/>
      <c r="C552" s="40"/>
      <c r="D552" s="352" t="s">
        <v>356</v>
      </c>
      <c r="E552" s="316"/>
      <c r="F552" s="37">
        <v>1</v>
      </c>
      <c r="G552" s="141" t="s">
        <v>123</v>
      </c>
    </row>
    <row r="553" spans="2:7" x14ac:dyDescent="0.3">
      <c r="B553" s="50"/>
      <c r="C553" s="40"/>
      <c r="D553" s="200"/>
      <c r="E553" s="8" t="s">
        <v>357</v>
      </c>
      <c r="F553" s="37"/>
      <c r="G553" s="141"/>
    </row>
    <row r="554" spans="2:7" x14ac:dyDescent="0.3">
      <c r="B554" s="50"/>
      <c r="C554" s="40"/>
      <c r="D554" s="200"/>
      <c r="E554" s="206" t="s">
        <v>358</v>
      </c>
      <c r="F554" s="37"/>
      <c r="G554" s="141"/>
    </row>
    <row r="555" spans="2:7" x14ac:dyDescent="0.3">
      <c r="B555" s="50"/>
      <c r="C555" s="40"/>
      <c r="D555" s="200"/>
      <c r="E555" s="8" t="s">
        <v>359</v>
      </c>
      <c r="F555" s="37"/>
      <c r="G555" s="141"/>
    </row>
    <row r="556" spans="2:7" x14ac:dyDescent="0.3">
      <c r="B556" s="50"/>
      <c r="C556" s="40"/>
      <c r="D556" s="200"/>
      <c r="E556" s="8" t="s">
        <v>360</v>
      </c>
      <c r="F556" s="37"/>
      <c r="G556" s="141"/>
    </row>
    <row r="557" spans="2:7" x14ac:dyDescent="0.3">
      <c r="B557" s="50"/>
      <c r="C557" s="40"/>
      <c r="D557" s="200"/>
      <c r="E557" s="8" t="s">
        <v>361</v>
      </c>
      <c r="F557" s="37"/>
      <c r="G557" s="141"/>
    </row>
    <row r="558" spans="2:7" x14ac:dyDescent="0.3">
      <c r="B558" s="50"/>
      <c r="C558" s="40"/>
      <c r="D558" s="200"/>
      <c r="E558" s="8" t="s">
        <v>362</v>
      </c>
      <c r="F558" s="37"/>
      <c r="G558" s="141"/>
    </row>
    <row r="559" spans="2:7" x14ac:dyDescent="0.3">
      <c r="B559" s="50"/>
      <c r="C559" s="40"/>
      <c r="D559" s="200"/>
      <c r="E559" s="8"/>
      <c r="F559" s="37"/>
      <c r="G559" s="141"/>
    </row>
    <row r="560" spans="2:7" x14ac:dyDescent="0.3">
      <c r="B560" s="50"/>
      <c r="C560" s="40"/>
      <c r="D560" s="352" t="s">
        <v>363</v>
      </c>
      <c r="E560" s="316"/>
      <c r="F560" s="37">
        <v>1</v>
      </c>
      <c r="G560" s="141" t="s">
        <v>30</v>
      </c>
    </row>
    <row r="561" spans="2:7" x14ac:dyDescent="0.3">
      <c r="B561" s="50"/>
      <c r="C561" s="40"/>
      <c r="D561" s="200"/>
      <c r="E561" s="206" t="s">
        <v>358</v>
      </c>
      <c r="F561" s="37"/>
      <c r="G561" s="141"/>
    </row>
    <row r="562" spans="2:7" x14ac:dyDescent="0.3">
      <c r="B562" s="50"/>
      <c r="C562" s="40"/>
      <c r="D562" s="200"/>
      <c r="E562" s="207" t="s">
        <v>359</v>
      </c>
      <c r="F562" s="37"/>
      <c r="G562" s="141"/>
    </row>
    <row r="563" spans="2:7" x14ac:dyDescent="0.3">
      <c r="B563" s="50"/>
      <c r="C563" s="40"/>
      <c r="D563" s="200"/>
      <c r="E563" s="207" t="s">
        <v>360</v>
      </c>
      <c r="F563" s="37"/>
      <c r="G563" s="141"/>
    </row>
    <row r="564" spans="2:7" x14ac:dyDescent="0.3">
      <c r="B564" s="50"/>
      <c r="C564" s="40"/>
      <c r="D564" s="200"/>
      <c r="E564" s="8" t="s">
        <v>361</v>
      </c>
      <c r="F564" s="37"/>
      <c r="G564" s="141"/>
    </row>
    <row r="565" spans="2:7" x14ac:dyDescent="0.3">
      <c r="B565" s="50"/>
      <c r="C565" s="40"/>
      <c r="D565" s="200"/>
      <c r="E565" s="8" t="s">
        <v>362</v>
      </c>
      <c r="F565" s="37"/>
      <c r="G565" s="141"/>
    </row>
    <row r="566" spans="2:7" x14ac:dyDescent="0.3">
      <c r="B566" s="50"/>
      <c r="C566" s="40"/>
      <c r="D566" s="200"/>
      <c r="E566" s="8"/>
      <c r="F566" s="37"/>
      <c r="G566" s="141"/>
    </row>
    <row r="567" spans="2:7" x14ac:dyDescent="0.3">
      <c r="B567" s="50"/>
      <c r="C567" s="40"/>
      <c r="D567" s="352" t="s">
        <v>364</v>
      </c>
      <c r="E567" s="316"/>
      <c r="F567" s="37">
        <v>6</v>
      </c>
      <c r="G567" s="141" t="s">
        <v>111</v>
      </c>
    </row>
    <row r="568" spans="2:7" ht="28.8" x14ac:dyDescent="0.3">
      <c r="B568" s="50"/>
      <c r="C568" s="40"/>
      <c r="D568" s="210" t="s">
        <v>18</v>
      </c>
      <c r="E568" s="211" t="s">
        <v>409</v>
      </c>
      <c r="F568" s="37"/>
      <c r="G568" s="141"/>
    </row>
    <row r="569" spans="2:7" ht="28.8" x14ac:dyDescent="0.3">
      <c r="B569" s="50"/>
      <c r="C569" s="40"/>
      <c r="D569" s="210"/>
      <c r="E569" s="211" t="s">
        <v>365</v>
      </c>
      <c r="F569" s="37"/>
      <c r="G569" s="141"/>
    </row>
    <row r="570" spans="2:7" x14ac:dyDescent="0.3">
      <c r="B570" s="50"/>
      <c r="C570" s="40"/>
      <c r="D570" s="210" t="s">
        <v>18</v>
      </c>
      <c r="E570" s="211" t="s">
        <v>366</v>
      </c>
      <c r="F570" s="37"/>
      <c r="G570" s="141"/>
    </row>
    <row r="571" spans="2:7" x14ac:dyDescent="0.3">
      <c r="B571" s="50"/>
      <c r="C571" s="40"/>
      <c r="D571" s="212"/>
      <c r="E571" s="213"/>
      <c r="F571" s="37"/>
      <c r="G571" s="141"/>
    </row>
    <row r="572" spans="2:7" x14ac:dyDescent="0.3">
      <c r="B572" s="50"/>
      <c r="C572" s="40"/>
      <c r="D572" s="353" t="s">
        <v>381</v>
      </c>
      <c r="E572" s="354"/>
      <c r="F572" s="37">
        <v>1</v>
      </c>
      <c r="G572" s="141" t="s">
        <v>31</v>
      </c>
    </row>
    <row r="573" spans="2:7" ht="28.8" x14ac:dyDescent="0.3">
      <c r="B573" s="50"/>
      <c r="C573" s="40"/>
      <c r="D573" s="210" t="s">
        <v>18</v>
      </c>
      <c r="E573" s="211" t="s">
        <v>409</v>
      </c>
      <c r="F573" s="37"/>
      <c r="G573" s="141"/>
    </row>
    <row r="574" spans="2:7" ht="28.8" x14ac:dyDescent="0.3">
      <c r="B574" s="50"/>
      <c r="C574" s="40"/>
      <c r="D574" s="210"/>
      <c r="E574" s="211" t="s">
        <v>365</v>
      </c>
      <c r="F574" s="37"/>
      <c r="G574" s="141"/>
    </row>
    <row r="575" spans="2:7" x14ac:dyDescent="0.3">
      <c r="B575" s="50"/>
      <c r="C575" s="40"/>
      <c r="D575" s="210" t="s">
        <v>18</v>
      </c>
      <c r="E575" s="211" t="s">
        <v>366</v>
      </c>
      <c r="F575" s="37"/>
      <c r="G575" s="141"/>
    </row>
    <row r="576" spans="2:7" x14ac:dyDescent="0.3">
      <c r="B576" s="50"/>
      <c r="C576" s="40"/>
      <c r="D576" s="212"/>
      <c r="E576" s="213"/>
      <c r="F576" s="37"/>
      <c r="G576" s="141"/>
    </row>
    <row r="577" spans="2:7" x14ac:dyDescent="0.3">
      <c r="B577" s="50"/>
      <c r="C577" s="40"/>
      <c r="D577" s="353" t="s">
        <v>382</v>
      </c>
      <c r="E577" s="354"/>
      <c r="F577" s="37">
        <v>1</v>
      </c>
      <c r="G577" s="141" t="s">
        <v>111</v>
      </c>
    </row>
    <row r="578" spans="2:7" x14ac:dyDescent="0.3">
      <c r="B578" s="50"/>
      <c r="C578" s="40"/>
      <c r="D578" s="214"/>
      <c r="E578" s="215" t="s">
        <v>367</v>
      </c>
      <c r="F578" s="37"/>
      <c r="G578" s="141"/>
    </row>
    <row r="579" spans="2:7" s="98" customFormat="1" x14ac:dyDescent="0.3">
      <c r="B579" s="96"/>
      <c r="C579" s="104"/>
      <c r="D579" s="216"/>
      <c r="E579" s="217" t="s">
        <v>368</v>
      </c>
      <c r="F579" s="97"/>
      <c r="G579" s="142"/>
    </row>
    <row r="580" spans="2:7" s="98" customFormat="1" x14ac:dyDescent="0.3">
      <c r="B580" s="96"/>
      <c r="C580" s="104"/>
      <c r="D580" s="216"/>
      <c r="E580" s="217" t="s">
        <v>369</v>
      </c>
      <c r="F580" s="97"/>
      <c r="G580" s="142"/>
    </row>
    <row r="581" spans="2:7" s="98" customFormat="1" x14ac:dyDescent="0.3">
      <c r="B581" s="96"/>
      <c r="C581" s="104"/>
      <c r="D581" s="216"/>
      <c r="E581" s="217" t="s">
        <v>370</v>
      </c>
      <c r="F581" s="97"/>
      <c r="G581" s="142"/>
    </row>
    <row r="582" spans="2:7" s="98" customFormat="1" x14ac:dyDescent="0.3">
      <c r="B582" s="96"/>
      <c r="C582" s="104"/>
      <c r="D582" s="218"/>
      <c r="E582" s="219" t="s">
        <v>371</v>
      </c>
      <c r="F582" s="97"/>
      <c r="G582" s="142"/>
    </row>
    <row r="583" spans="2:7" x14ac:dyDescent="0.3">
      <c r="B583" s="312" t="s">
        <v>390</v>
      </c>
      <c r="C583" s="313"/>
      <c r="D583" s="313"/>
      <c r="E583" s="314"/>
      <c r="F583" s="150"/>
      <c r="G583" s="170"/>
    </row>
    <row r="584" spans="2:7" ht="15" thickBot="1" x14ac:dyDescent="0.35">
      <c r="B584" s="116" t="s">
        <v>130</v>
      </c>
      <c r="C584" s="117" t="s">
        <v>136</v>
      </c>
      <c r="D584" s="118"/>
      <c r="E584" s="119"/>
      <c r="F584" s="120"/>
      <c r="G584" s="139"/>
    </row>
    <row r="585" spans="2:7" x14ac:dyDescent="0.3">
      <c r="B585" s="110">
        <v>27</v>
      </c>
      <c r="C585" s="77" t="s">
        <v>139</v>
      </c>
      <c r="D585" s="53"/>
      <c r="E585" s="49"/>
      <c r="F585" s="82"/>
      <c r="G585" s="171"/>
    </row>
    <row r="586" spans="2:7" x14ac:dyDescent="0.3">
      <c r="B586" s="50"/>
      <c r="C586" s="77"/>
      <c r="D586" s="200" t="s">
        <v>18</v>
      </c>
      <c r="E586" s="8" t="s">
        <v>140</v>
      </c>
      <c r="F586" s="37">
        <v>1</v>
      </c>
      <c r="G586" s="141" t="s">
        <v>30</v>
      </c>
    </row>
    <row r="587" spans="2:7" x14ac:dyDescent="0.3">
      <c r="B587" s="50"/>
      <c r="C587" s="77"/>
      <c r="D587" s="200" t="s">
        <v>18</v>
      </c>
      <c r="E587" s="8" t="s">
        <v>109</v>
      </c>
      <c r="F587" s="37">
        <v>3</v>
      </c>
      <c r="G587" s="141" t="s">
        <v>31</v>
      </c>
    </row>
    <row r="588" spans="2:7" x14ac:dyDescent="0.3">
      <c r="B588" s="50"/>
      <c r="C588" s="77"/>
      <c r="D588" s="200" t="s">
        <v>18</v>
      </c>
      <c r="E588" s="8" t="s">
        <v>375</v>
      </c>
      <c r="F588" s="37">
        <v>1</v>
      </c>
      <c r="G588" s="141" t="s">
        <v>30</v>
      </c>
    </row>
    <row r="589" spans="2:7" x14ac:dyDescent="0.3">
      <c r="B589" s="50"/>
      <c r="C589" s="77"/>
      <c r="D589" s="200" t="s">
        <v>18</v>
      </c>
      <c r="E589" s="8" t="s">
        <v>372</v>
      </c>
      <c r="F589" s="37">
        <v>1</v>
      </c>
      <c r="G589" s="141" t="s">
        <v>30</v>
      </c>
    </row>
    <row r="590" spans="2:7" x14ac:dyDescent="0.3">
      <c r="B590" s="50"/>
      <c r="C590" s="77"/>
      <c r="D590" s="200" t="s">
        <v>18</v>
      </c>
      <c r="E590" s="8" t="s">
        <v>380</v>
      </c>
      <c r="F590" s="37">
        <v>1</v>
      </c>
      <c r="G590" s="141" t="s">
        <v>111</v>
      </c>
    </row>
    <row r="591" spans="2:7" x14ac:dyDescent="0.3">
      <c r="B591" s="50"/>
      <c r="C591" s="77"/>
      <c r="D591" s="200"/>
      <c r="E591" s="75" t="s">
        <v>110</v>
      </c>
      <c r="F591" s="37"/>
      <c r="G591" s="141"/>
    </row>
    <row r="592" spans="2:7" x14ac:dyDescent="0.3">
      <c r="B592" s="50"/>
      <c r="C592" s="77"/>
      <c r="D592" s="200"/>
      <c r="E592" s="75" t="s">
        <v>112</v>
      </c>
      <c r="F592" s="37"/>
      <c r="G592" s="141"/>
    </row>
    <row r="593" spans="2:7" x14ac:dyDescent="0.3">
      <c r="B593" s="50"/>
      <c r="C593" s="77"/>
      <c r="D593" s="200"/>
      <c r="E593" s="75" t="s">
        <v>378</v>
      </c>
      <c r="F593" s="37"/>
      <c r="G593" s="141"/>
    </row>
    <row r="594" spans="2:7" x14ac:dyDescent="0.3">
      <c r="B594" s="50"/>
      <c r="C594" s="77"/>
      <c r="D594" s="200"/>
      <c r="E594" s="75" t="s">
        <v>379</v>
      </c>
      <c r="F594" s="37"/>
      <c r="G594" s="141"/>
    </row>
    <row r="595" spans="2:7" x14ac:dyDescent="0.3">
      <c r="B595" s="50"/>
      <c r="C595" s="77"/>
      <c r="D595" s="200" t="s">
        <v>18</v>
      </c>
      <c r="E595" s="8" t="s">
        <v>52</v>
      </c>
      <c r="F595" s="37">
        <v>3</v>
      </c>
      <c r="G595" s="141" t="s">
        <v>31</v>
      </c>
    </row>
    <row r="596" spans="2:7" ht="15" thickBot="1" x14ac:dyDescent="0.35">
      <c r="B596" s="172"/>
      <c r="C596" s="173"/>
      <c r="D596" s="208" t="s">
        <v>18</v>
      </c>
      <c r="E596" s="209" t="s">
        <v>53</v>
      </c>
      <c r="F596" s="120">
        <v>4</v>
      </c>
      <c r="G596" s="139" t="s">
        <v>31</v>
      </c>
    </row>
  </sheetData>
  <mergeCells count="29">
    <mergeCell ref="D453:E453"/>
    <mergeCell ref="B1:G1"/>
    <mergeCell ref="B2:G2"/>
    <mergeCell ref="B3:G3"/>
    <mergeCell ref="B6:B7"/>
    <mergeCell ref="F6:G6"/>
    <mergeCell ref="C6:C7"/>
    <mergeCell ref="D6:E7"/>
    <mergeCell ref="B396:E396"/>
    <mergeCell ref="D432:E432"/>
    <mergeCell ref="D435:E435"/>
    <mergeCell ref="D440:E440"/>
    <mergeCell ref="D447:E447"/>
    <mergeCell ref="D552:E552"/>
    <mergeCell ref="D482:E482"/>
    <mergeCell ref="D491:E491"/>
    <mergeCell ref="D500:E500"/>
    <mergeCell ref="D517:E517"/>
    <mergeCell ref="D523:E523"/>
    <mergeCell ref="D526:E526"/>
    <mergeCell ref="D531:E531"/>
    <mergeCell ref="D536:E536"/>
    <mergeCell ref="D540:E540"/>
    <mergeCell ref="D546:E546"/>
    <mergeCell ref="D560:E560"/>
    <mergeCell ref="D567:E567"/>
    <mergeCell ref="D572:E572"/>
    <mergeCell ref="D577:E577"/>
    <mergeCell ref="B583:E583"/>
  </mergeCells>
  <printOptions horizontalCentered="1"/>
  <pageMargins left="0.70866141732283472" right="0.70866141732283472" top="0.74803149606299213" bottom="0.74803149606299213" header="0.31496062992125984" footer="0.31496062992125984"/>
  <pageSetup scale="85"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RAB</vt:lpstr>
      <vt:lpstr>Daftar Rincian Barang</vt:lpstr>
      <vt:lpstr>BQ</vt:lpstr>
      <vt:lpstr>BQ!Print_Area</vt:lpstr>
      <vt:lpstr>RAB!Print_Area</vt:lpstr>
      <vt:lpstr>RAB!Print_Titles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Donny Saksono</cp:lastModifiedBy>
  <cp:lastPrinted>2022-01-17T09:22:16Z</cp:lastPrinted>
  <dcterms:created xsi:type="dcterms:W3CDTF">2019-01-09T04:35:41Z</dcterms:created>
  <dcterms:modified xsi:type="dcterms:W3CDTF">2022-02-15T09:07:05Z</dcterms:modified>
</cp:coreProperties>
</file>